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lizabeth Ruiz\Documents\CONTABILIDADES\AKAPANA\ESAL\2019\"/>
    </mc:Choice>
  </mc:AlternateContent>
  <bookViews>
    <workbookView xWindow="0" yWindow="0" windowWidth="20490" windowHeight="7095" tabRatio="997" activeTab="2"/>
  </bookViews>
  <sheets>
    <sheet name="Portada" sheetId="1" r:id="rId1"/>
    <sheet name="Niif" sheetId="32" r:id="rId2"/>
    <sheet name="17 Y 18" sheetId="31" r:id="rId3"/>
    <sheet name="GTOS 18" sheetId="33" r:id="rId4"/>
    <sheet name="DONACION18" sheetId="34" r:id="rId5"/>
    <sheet name="16 Y 17" sheetId="25" r:id="rId6"/>
    <sheet name="15 Y 16" sheetId="23" r:id="rId7"/>
    <sheet name="GTO2017" sheetId="27" r:id="rId8"/>
    <sheet name="GTO FN" sheetId="19" r:id="rId9"/>
    <sheet name="CC TRANS2017" sheetId="28" r:id="rId10"/>
    <sheet name="ING2017" sheetId="26" r:id="rId11"/>
    <sheet name="VARIACION AF NIIF" sheetId="29" r:id="rId12"/>
    <sheet name="14 Y 15 NIIF" sheetId="30" r:id="rId13"/>
    <sheet name="14 Y 15" sheetId="15" r:id="rId14"/>
    <sheet name="13 Y 14" sheetId="10" r:id="rId15"/>
    <sheet name="12 Y 13" sheetId="5" r:id="rId16"/>
    <sheet name="11 Y 12" sheetId="4" r:id="rId17"/>
    <sheet name="gto 2016" sheetId="20" r:id="rId18"/>
    <sheet name="GTO2016" sheetId="24" r:id="rId19"/>
    <sheet name="RESUMEN GASTO 2015" sheetId="17" r:id="rId20"/>
    <sheet name="INGRESOS 15" sheetId="21" r:id="rId21"/>
    <sheet name="GASTOS 2015" sheetId="18" r:id="rId22"/>
    <sheet name="DETALLE GASTO 14" sheetId="13" r:id="rId23"/>
    <sheet name="GTF 14" sheetId="11" r:id="rId24"/>
    <sheet name="INGRESO 13" sheetId="7" r:id="rId25"/>
    <sheet name="GTS F 13" sheetId="9" r:id="rId26"/>
    <sheet name="INGRESO 14" sheetId="8" r:id="rId27"/>
    <sheet name="DETALLE GASTO 13" sheetId="6" r:id="rId28"/>
    <sheet name="Hoja2" sheetId="14" r:id="rId29"/>
    <sheet name="Hoja3" sheetId="16" r:id="rId30"/>
    <sheet name="Hoja5" sheetId="22" r:id="rId31"/>
  </sheets>
  <externalReferences>
    <externalReference r:id="rId32"/>
    <externalReference r:id="rId33"/>
    <externalReference r:id="rId34"/>
    <externalReference r:id="rId35"/>
    <externalReference r:id="rId36"/>
  </externalReferences>
  <definedNames>
    <definedName name="_xlnm.Print_Area" localSheetId="0">Portada!$A$1:$G$24</definedName>
    <definedName name="_xlnm.Print_Titles" localSheetId="16">'11 Y 12'!#REF!</definedName>
    <definedName name="_xlnm.Print_Titles" localSheetId="15">'12 Y 13'!#REF!</definedName>
    <definedName name="_xlnm.Print_Titles" localSheetId="14">'13 Y 14'!#REF!</definedName>
  </definedNames>
  <calcPr calcId="162913"/>
</workbook>
</file>

<file path=xl/calcChain.xml><?xml version="1.0" encoding="utf-8"?>
<calcChain xmlns="http://schemas.openxmlformats.org/spreadsheetml/2006/main">
  <c r="G246" i="32" l="1"/>
  <c r="E246" i="32"/>
  <c r="G192" i="32"/>
  <c r="G190" i="32"/>
  <c r="G189" i="32"/>
  <c r="C19" i="31"/>
  <c r="C18" i="31"/>
  <c r="G287" i="32"/>
  <c r="E287" i="32"/>
  <c r="B287" i="32"/>
  <c r="G286" i="32"/>
  <c r="E286" i="32"/>
  <c r="B286" i="32"/>
  <c r="G285" i="32"/>
  <c r="E285" i="32"/>
  <c r="B285" i="32"/>
  <c r="L41" i="29"/>
  <c r="L40" i="29"/>
  <c r="L39" i="29"/>
  <c r="L38" i="29"/>
  <c r="C15" i="34"/>
  <c r="E192" i="32" l="1"/>
  <c r="G191" i="32"/>
  <c r="G288" i="32"/>
  <c r="B299" i="32"/>
  <c r="B298" i="32"/>
  <c r="E178" i="32"/>
  <c r="E177" i="32"/>
  <c r="G178" i="32"/>
  <c r="G177" i="32"/>
  <c r="A102" i="32"/>
  <c r="A101" i="32"/>
  <c r="G80" i="32"/>
  <c r="G79" i="32"/>
  <c r="G78" i="32"/>
  <c r="G72" i="32"/>
  <c r="G222" i="32" s="1"/>
  <c r="G223" i="32" s="1"/>
  <c r="E70" i="32"/>
  <c r="G70" i="32"/>
  <c r="E42" i="32"/>
  <c r="E212" i="32" s="1"/>
  <c r="E41" i="32"/>
  <c r="E211" i="32" s="1"/>
  <c r="G45" i="32"/>
  <c r="G215" i="32" s="1"/>
  <c r="G44" i="32"/>
  <c r="G214" i="32" s="1"/>
  <c r="G43" i="32"/>
  <c r="G213" i="32" s="1"/>
  <c r="G42" i="32"/>
  <c r="G212" i="32" s="1"/>
  <c r="G41" i="32"/>
  <c r="G211" i="32" s="1"/>
  <c r="E39" i="31"/>
  <c r="F38" i="31"/>
  <c r="E26" i="32"/>
  <c r="E202" i="32" s="1"/>
  <c r="G26" i="32"/>
  <c r="G202" i="32" s="1"/>
  <c r="E13" i="32"/>
  <c r="E184" i="32" s="1"/>
  <c r="E11" i="32"/>
  <c r="G11" i="32"/>
  <c r="G13" i="32"/>
  <c r="G184" i="32" s="1"/>
  <c r="E20" i="31"/>
  <c r="G17" i="32" s="1"/>
  <c r="C92" i="31"/>
  <c r="C93" i="31"/>
  <c r="C94" i="31"/>
  <c r="C73" i="31"/>
  <c r="H61" i="33"/>
  <c r="H54" i="33"/>
  <c r="C78" i="31" s="1"/>
  <c r="H50" i="33"/>
  <c r="F18" i="31" l="1"/>
  <c r="G247" i="32"/>
  <c r="G216" i="32"/>
  <c r="G14" i="32"/>
  <c r="H59" i="33"/>
  <c r="C72" i="31" s="1"/>
  <c r="H106" i="33"/>
  <c r="H43" i="33"/>
  <c r="H39" i="33"/>
  <c r="C77" i="31" s="1"/>
  <c r="H27" i="33"/>
  <c r="H21" i="33"/>
  <c r="C71" i="31" s="1"/>
  <c r="H11" i="33"/>
  <c r="C70" i="31" s="1"/>
  <c r="C60" i="31"/>
  <c r="E72" i="32" s="1"/>
  <c r="E222" i="32" s="1"/>
  <c r="E223" i="32" s="1"/>
  <c r="C36" i="31"/>
  <c r="E43" i="32" s="1"/>
  <c r="E213" i="32" s="1"/>
  <c r="G56" i="19"/>
  <c r="F56" i="19"/>
  <c r="E56" i="19"/>
  <c r="D56" i="19"/>
  <c r="C56" i="19"/>
  <c r="B56" i="19"/>
  <c r="G55" i="19"/>
  <c r="G54" i="19"/>
  <c r="G52" i="19"/>
  <c r="G51" i="19"/>
  <c r="G50" i="19"/>
  <c r="G49" i="19"/>
  <c r="G48" i="19"/>
  <c r="G47" i="19"/>
  <c r="G46" i="19"/>
  <c r="G45" i="19"/>
  <c r="G44" i="19"/>
  <c r="A40" i="19"/>
  <c r="A39" i="19"/>
  <c r="C74" i="31" l="1"/>
  <c r="G76" i="32" l="1"/>
  <c r="E76" i="32"/>
  <c r="G203" i="32"/>
  <c r="G205" i="32" s="1"/>
  <c r="E203" i="32"/>
  <c r="E205" i="32" s="1"/>
  <c r="G183" i="32"/>
  <c r="E183" i="32"/>
  <c r="G182" i="32"/>
  <c r="E182" i="32"/>
  <c r="G179" i="32"/>
  <c r="E179" i="32"/>
  <c r="E96" i="32"/>
  <c r="B96" i="32"/>
  <c r="E95" i="32"/>
  <c r="B95" i="32"/>
  <c r="A91" i="32"/>
  <c r="G86" i="32"/>
  <c r="E86" i="32"/>
  <c r="A65" i="32"/>
  <c r="A64" i="32"/>
  <c r="A63" i="32"/>
  <c r="G34" i="32"/>
  <c r="E34" i="32"/>
  <c r="E199" i="32" l="1"/>
  <c r="G199" i="32"/>
  <c r="E200" i="32"/>
  <c r="E185" i="32"/>
  <c r="E14" i="32" s="1"/>
  <c r="G185" i="32"/>
  <c r="G200" i="32"/>
  <c r="G30" i="32"/>
  <c r="G36" i="32" s="1"/>
  <c r="G46" i="32"/>
  <c r="E30" i="32"/>
  <c r="E36" i="32" s="1"/>
  <c r="G193" i="32"/>
  <c r="F88" i="29"/>
  <c r="F87" i="29"/>
  <c r="F86" i="29"/>
  <c r="F85" i="29"/>
  <c r="F84" i="29"/>
  <c r="F83" i="29"/>
  <c r="F82" i="29"/>
  <c r="F72" i="29"/>
  <c r="F73" i="29"/>
  <c r="F71" i="29"/>
  <c r="F70" i="29"/>
  <c r="F69" i="29"/>
  <c r="F68" i="29"/>
  <c r="F67" i="29"/>
  <c r="F56" i="29"/>
  <c r="F59" i="29"/>
  <c r="F58" i="29"/>
  <c r="F57" i="29"/>
  <c r="F55" i="29"/>
  <c r="F54" i="29"/>
  <c r="B45" i="29"/>
  <c r="B58" i="29" s="1"/>
  <c r="G58" i="29" s="1"/>
  <c r="B43" i="29"/>
  <c r="B55" i="29" s="1"/>
  <c r="F43" i="29"/>
  <c r="B46" i="29"/>
  <c r="B44" i="29"/>
  <c r="F46" i="29"/>
  <c r="F45" i="29"/>
  <c r="F44" i="29"/>
  <c r="F42" i="29"/>
  <c r="G47" i="32" l="1"/>
  <c r="G217" i="32"/>
  <c r="E210" i="32"/>
  <c r="E221" i="32" s="1"/>
  <c r="E227" i="32" s="1"/>
  <c r="G210" i="32"/>
  <c r="G221" i="32" s="1"/>
  <c r="G227" i="32" s="1"/>
  <c r="G209" i="32"/>
  <c r="G220" i="32" s="1"/>
  <c r="G226" i="32" s="1"/>
  <c r="E209" i="32"/>
  <c r="E220" i="32" s="1"/>
  <c r="E226" i="32" s="1"/>
  <c r="G46" i="29"/>
  <c r="H46" i="29" s="1"/>
  <c r="G55" i="29"/>
  <c r="G44" i="29"/>
  <c r="G48" i="32"/>
  <c r="B68" i="29"/>
  <c r="B59" i="29"/>
  <c r="B72" i="29" s="1"/>
  <c r="B71" i="29"/>
  <c r="B57" i="29"/>
  <c r="G43" i="29"/>
  <c r="G45" i="29"/>
  <c r="D101" i="31"/>
  <c r="A101" i="31"/>
  <c r="D100" i="31"/>
  <c r="A100" i="31"/>
  <c r="G94" i="31"/>
  <c r="G93" i="31"/>
  <c r="G92" i="31"/>
  <c r="G91" i="31"/>
  <c r="E90" i="31"/>
  <c r="F88" i="31"/>
  <c r="G88" i="31"/>
  <c r="G84" i="31"/>
  <c r="G83" i="31"/>
  <c r="G82" i="31"/>
  <c r="G81" i="31"/>
  <c r="G80" i="31"/>
  <c r="G79" i="31"/>
  <c r="G78" i="31"/>
  <c r="G77" i="31"/>
  <c r="G76" i="31"/>
  <c r="G75" i="31"/>
  <c r="G74" i="31"/>
  <c r="G73" i="31"/>
  <c r="G72" i="31"/>
  <c r="G71" i="31"/>
  <c r="G70" i="31"/>
  <c r="G69" i="31"/>
  <c r="G68" i="31"/>
  <c r="G67" i="31"/>
  <c r="E66" i="31"/>
  <c r="F83" i="31" s="1"/>
  <c r="E62" i="31"/>
  <c r="G61" i="31"/>
  <c r="G60" i="31"/>
  <c r="F60" i="31"/>
  <c r="D67" i="31"/>
  <c r="E59" i="31"/>
  <c r="C59" i="31"/>
  <c r="A55" i="31"/>
  <c r="A54" i="31"/>
  <c r="F36" i="31"/>
  <c r="G36" i="31"/>
  <c r="H36" i="31" s="1"/>
  <c r="G35" i="31"/>
  <c r="H35" i="31" s="1"/>
  <c r="G34" i="31"/>
  <c r="H34" i="31" s="1"/>
  <c r="E28" i="31"/>
  <c r="E30" i="31" s="1"/>
  <c r="G37" i="32" s="1"/>
  <c r="C28" i="31"/>
  <c r="C30" i="31" s="1"/>
  <c r="C31" i="31" s="1"/>
  <c r="G27" i="31"/>
  <c r="G28" i="31" s="1"/>
  <c r="G30" i="31" s="1"/>
  <c r="E25" i="31"/>
  <c r="C25" i="31"/>
  <c r="C24" i="31"/>
  <c r="F17" i="31"/>
  <c r="G17" i="31"/>
  <c r="H17" i="31" s="1"/>
  <c r="C16" i="31"/>
  <c r="C15" i="31"/>
  <c r="G15" i="31" s="1"/>
  <c r="H15" i="31" s="1"/>
  <c r="C14" i="31"/>
  <c r="E11" i="31"/>
  <c r="F10" i="31" s="1"/>
  <c r="C11" i="31"/>
  <c r="D10" i="31" s="1"/>
  <c r="G10" i="31"/>
  <c r="H10" i="31" s="1"/>
  <c r="G9" i="31"/>
  <c r="H9" i="31" s="1"/>
  <c r="G8" i="31"/>
  <c r="H8" i="31" s="1"/>
  <c r="F79" i="31" l="1"/>
  <c r="F94" i="31"/>
  <c r="G81" i="32"/>
  <c r="G83" i="32" s="1"/>
  <c r="G88" i="32" s="1"/>
  <c r="E37" i="32"/>
  <c r="E189" i="32"/>
  <c r="G16" i="31"/>
  <c r="H16" i="31" s="1"/>
  <c r="E190" i="32"/>
  <c r="G72" i="29"/>
  <c r="B87" i="29"/>
  <c r="G87" i="29" s="1"/>
  <c r="B83" i="29"/>
  <c r="G71" i="29"/>
  <c r="B86" i="29"/>
  <c r="G86" i="29" s="1"/>
  <c r="G18" i="32"/>
  <c r="E64" i="31"/>
  <c r="F64" i="31" s="1"/>
  <c r="F91" i="31"/>
  <c r="G62" i="31"/>
  <c r="D9" i="31"/>
  <c r="D8" i="31"/>
  <c r="F16" i="31"/>
  <c r="F15" i="31"/>
  <c r="F14" i="31"/>
  <c r="G14" i="31"/>
  <c r="H14" i="31" s="1"/>
  <c r="D68" i="31"/>
  <c r="G57" i="29"/>
  <c r="B70" i="29"/>
  <c r="B85" i="29" s="1"/>
  <c r="B56" i="29"/>
  <c r="G59" i="29"/>
  <c r="H59" i="29" s="1"/>
  <c r="B73" i="29"/>
  <c r="H45" i="29"/>
  <c r="H58" i="29" s="1"/>
  <c r="F93" i="31"/>
  <c r="F90" i="31"/>
  <c r="F92" i="31"/>
  <c r="F72" i="31"/>
  <c r="F66" i="31"/>
  <c r="F69" i="31"/>
  <c r="F71" i="31"/>
  <c r="F76" i="31"/>
  <c r="F84" i="31"/>
  <c r="E86" i="31"/>
  <c r="E95" i="31" s="1"/>
  <c r="F95" i="31" s="1"/>
  <c r="F67" i="31"/>
  <c r="F68" i="31"/>
  <c r="F75" i="31"/>
  <c r="F80" i="31"/>
  <c r="E41" i="31"/>
  <c r="F41" i="31" s="1"/>
  <c r="F37" i="31"/>
  <c r="H27" i="31"/>
  <c r="G11" i="31"/>
  <c r="H11" i="31" s="1"/>
  <c r="F9" i="31"/>
  <c r="F8" i="31"/>
  <c r="E22" i="31"/>
  <c r="F22" i="31" s="1"/>
  <c r="H28" i="31"/>
  <c r="F62" i="31"/>
  <c r="D88" i="31"/>
  <c r="C62" i="31"/>
  <c r="D70" i="31"/>
  <c r="F73" i="31"/>
  <c r="F77" i="31"/>
  <c r="F81" i="31"/>
  <c r="H88" i="31"/>
  <c r="C66" i="31"/>
  <c r="E78" i="32" s="1"/>
  <c r="D69" i="31"/>
  <c r="C90" i="31"/>
  <c r="F28" i="31"/>
  <c r="F34" i="31"/>
  <c r="F35" i="31"/>
  <c r="F70" i="31"/>
  <c r="F74" i="31"/>
  <c r="F78" i="31"/>
  <c r="F82" i="31"/>
  <c r="B33" i="29"/>
  <c r="D33" i="29" s="1"/>
  <c r="B32" i="29"/>
  <c r="D32" i="29" s="1"/>
  <c r="B31" i="29"/>
  <c r="D31" i="29" s="1"/>
  <c r="B30" i="29"/>
  <c r="A34" i="29"/>
  <c r="A33" i="29"/>
  <c r="A32" i="29"/>
  <c r="A31" i="29"/>
  <c r="A30" i="29"/>
  <c r="B28" i="29"/>
  <c r="B24" i="29"/>
  <c r="B23" i="29"/>
  <c r="D23" i="29" s="1"/>
  <c r="B22" i="29"/>
  <c r="B21" i="29"/>
  <c r="D21" i="29" s="1"/>
  <c r="A24" i="29"/>
  <c r="A23" i="29"/>
  <c r="A22" i="29"/>
  <c r="A21" i="29"/>
  <c r="E37" i="30"/>
  <c r="E61" i="30"/>
  <c r="F81" i="30" s="1"/>
  <c r="C98" i="30"/>
  <c r="A98" i="30"/>
  <c r="C97" i="30"/>
  <c r="A97" i="30"/>
  <c r="C91" i="30"/>
  <c r="G90" i="30"/>
  <c r="F89" i="30"/>
  <c r="C89" i="30"/>
  <c r="C88" i="30"/>
  <c r="E87" i="30"/>
  <c r="F88" i="30" s="1"/>
  <c r="G85" i="30"/>
  <c r="C81" i="30"/>
  <c r="G81" i="30" s="1"/>
  <c r="H81" i="30" s="1"/>
  <c r="C80" i="30"/>
  <c r="G80" i="30" s="1"/>
  <c r="H80" i="30" s="1"/>
  <c r="C79" i="30"/>
  <c r="G79" i="30" s="1"/>
  <c r="H79" i="30" s="1"/>
  <c r="C78" i="30"/>
  <c r="G78" i="30" s="1"/>
  <c r="C77" i="30"/>
  <c r="G76" i="30"/>
  <c r="H76" i="30" s="1"/>
  <c r="C76" i="30"/>
  <c r="C75" i="30"/>
  <c r="G75" i="30" s="1"/>
  <c r="C74" i="30"/>
  <c r="G74" i="30" s="1"/>
  <c r="H74" i="30" s="1"/>
  <c r="C73" i="30"/>
  <c r="G73" i="30" s="1"/>
  <c r="H73" i="30" s="1"/>
  <c r="C72" i="30"/>
  <c r="G72" i="30" s="1"/>
  <c r="C71" i="30"/>
  <c r="G71" i="30" s="1"/>
  <c r="C70" i="30"/>
  <c r="G70" i="30" s="1"/>
  <c r="H69" i="30"/>
  <c r="G69" i="30"/>
  <c r="C68" i="30"/>
  <c r="C67" i="30"/>
  <c r="C66" i="30"/>
  <c r="C65" i="30"/>
  <c r="G65" i="30" s="1"/>
  <c r="H65" i="30" s="1"/>
  <c r="C64" i="30"/>
  <c r="G64" i="30" s="1"/>
  <c r="H64" i="30" s="1"/>
  <c r="G63" i="30"/>
  <c r="H63" i="30" s="1"/>
  <c r="C62" i="30"/>
  <c r="G62" i="30" s="1"/>
  <c r="G56" i="30"/>
  <c r="E55" i="30"/>
  <c r="F87" i="30" s="1"/>
  <c r="C55" i="30"/>
  <c r="D85" i="30" s="1"/>
  <c r="E54" i="30"/>
  <c r="C54" i="30"/>
  <c r="A50" i="30"/>
  <c r="A49" i="30"/>
  <c r="E36" i="30"/>
  <c r="C36" i="30" s="1"/>
  <c r="G35" i="30"/>
  <c r="H35" i="30" s="1"/>
  <c r="G34" i="30"/>
  <c r="H34" i="30" s="1"/>
  <c r="E27" i="30"/>
  <c r="C27" i="30"/>
  <c r="C28" i="30" s="1"/>
  <c r="C30" i="30" s="1"/>
  <c r="C31" i="30" s="1"/>
  <c r="E25" i="30"/>
  <c r="C25" i="30"/>
  <c r="C24" i="30"/>
  <c r="G17" i="30"/>
  <c r="H17" i="30" s="1"/>
  <c r="C16" i="30"/>
  <c r="G15" i="30"/>
  <c r="H15" i="30" s="1"/>
  <c r="C14" i="30"/>
  <c r="G14" i="30" s="1"/>
  <c r="H14" i="30" s="1"/>
  <c r="E11" i="30"/>
  <c r="C11" i="30"/>
  <c r="G10" i="30"/>
  <c r="H10" i="30" s="1"/>
  <c r="F10" i="30"/>
  <c r="D10" i="30"/>
  <c r="G9" i="30"/>
  <c r="H9" i="30" s="1"/>
  <c r="F9" i="30"/>
  <c r="D9" i="30"/>
  <c r="G8" i="30"/>
  <c r="G11" i="30" s="1"/>
  <c r="F8" i="30"/>
  <c r="D8" i="30"/>
  <c r="B10" i="29"/>
  <c r="B8" i="29"/>
  <c r="B7" i="29"/>
  <c r="F10" i="29"/>
  <c r="F9" i="29"/>
  <c r="G9" i="29" s="1"/>
  <c r="H9" i="29" s="1"/>
  <c r="F8" i="29"/>
  <c r="F7" i="29"/>
  <c r="F39" i="31" l="1"/>
  <c r="H92" i="31"/>
  <c r="E81" i="32"/>
  <c r="E83" i="32" s="1"/>
  <c r="E88" i="32" s="1"/>
  <c r="E247" i="32"/>
  <c r="E191" i="32"/>
  <c r="E193" i="32" s="1"/>
  <c r="G20" i="32"/>
  <c r="G21" i="32" s="1"/>
  <c r="G194" i="32"/>
  <c r="G10" i="29"/>
  <c r="H71" i="29"/>
  <c r="G73" i="29"/>
  <c r="H73" i="29" s="1"/>
  <c r="H87" i="29" s="1"/>
  <c r="B88" i="29"/>
  <c r="G88" i="29" s="1"/>
  <c r="H88" i="29" s="1"/>
  <c r="H72" i="29"/>
  <c r="H86" i="29" s="1"/>
  <c r="E42" i="31"/>
  <c r="F86" i="31"/>
  <c r="H80" i="31"/>
  <c r="H62" i="33"/>
  <c r="D93" i="31"/>
  <c r="F20" i="31"/>
  <c r="H70" i="31"/>
  <c r="H73" i="31"/>
  <c r="B69" i="29"/>
  <c r="G56" i="29"/>
  <c r="B42" i="29"/>
  <c r="G7" i="29"/>
  <c r="H7" i="29" s="1"/>
  <c r="F11" i="31"/>
  <c r="D62" i="31"/>
  <c r="H74" i="31"/>
  <c r="H82" i="31"/>
  <c r="D91" i="31"/>
  <c r="G90" i="31"/>
  <c r="D92" i="31"/>
  <c r="H91" i="31"/>
  <c r="H90" i="31"/>
  <c r="D90" i="31"/>
  <c r="D94" i="31"/>
  <c r="H79" i="31"/>
  <c r="H93" i="31"/>
  <c r="H94" i="31"/>
  <c r="C64" i="31"/>
  <c r="D66" i="31" s="1"/>
  <c r="H67" i="31"/>
  <c r="H66" i="31"/>
  <c r="H83" i="31"/>
  <c r="G66" i="31"/>
  <c r="G64" i="31" s="1"/>
  <c r="H69" i="31"/>
  <c r="H75" i="31"/>
  <c r="H68" i="31"/>
  <c r="H77" i="31"/>
  <c r="H84" i="31"/>
  <c r="H71" i="31"/>
  <c r="H81" i="31"/>
  <c r="H78" i="31"/>
  <c r="H72" i="31"/>
  <c r="H76" i="31"/>
  <c r="B35" i="29"/>
  <c r="B25" i="29"/>
  <c r="H10" i="29"/>
  <c r="D30" i="29"/>
  <c r="D22" i="29"/>
  <c r="B11" i="29"/>
  <c r="G8" i="29"/>
  <c r="G27" i="30"/>
  <c r="G28" i="30" s="1"/>
  <c r="G30" i="30" s="1"/>
  <c r="F91" i="30"/>
  <c r="H11" i="30"/>
  <c r="H8" i="30"/>
  <c r="F90" i="30"/>
  <c r="C57" i="30"/>
  <c r="D57" i="30" s="1"/>
  <c r="C87" i="30"/>
  <c r="D87" i="30" s="1"/>
  <c r="G88" i="30"/>
  <c r="H88" i="30" s="1"/>
  <c r="G36" i="30"/>
  <c r="G87" i="30"/>
  <c r="H87" i="30" s="1"/>
  <c r="D88" i="30"/>
  <c r="D91" i="30"/>
  <c r="F56" i="30"/>
  <c r="F69" i="30"/>
  <c r="F77" i="30"/>
  <c r="G16" i="30"/>
  <c r="E28" i="30"/>
  <c r="F55" i="30"/>
  <c r="F63" i="30"/>
  <c r="G66" i="30"/>
  <c r="G67" i="30"/>
  <c r="G68" i="30"/>
  <c r="H68" i="30" s="1"/>
  <c r="F70" i="30"/>
  <c r="F71" i="30"/>
  <c r="F72" i="30"/>
  <c r="F73" i="30"/>
  <c r="G77" i="30"/>
  <c r="H77" i="30" s="1"/>
  <c r="F78" i="30"/>
  <c r="F79" i="30"/>
  <c r="F85" i="30"/>
  <c r="G89" i="30"/>
  <c r="H89" i="30" s="1"/>
  <c r="G91" i="30"/>
  <c r="E57" i="30"/>
  <c r="F67" i="30"/>
  <c r="G55" i="30"/>
  <c r="E59" i="30"/>
  <c r="C61" i="30"/>
  <c r="F62" i="30"/>
  <c r="F64" i="30"/>
  <c r="F74" i="30"/>
  <c r="F80" i="30"/>
  <c r="F66" i="30"/>
  <c r="F68" i="30"/>
  <c r="C19" i="30"/>
  <c r="F65" i="30"/>
  <c r="F75" i="30"/>
  <c r="F76" i="30"/>
  <c r="G62" i="25"/>
  <c r="C62" i="25"/>
  <c r="G17" i="25"/>
  <c r="C63" i="25"/>
  <c r="B34" i="26"/>
  <c r="G49" i="32" l="1"/>
  <c r="B84" i="29"/>
  <c r="G89" i="29"/>
  <c r="G11" i="29"/>
  <c r="B54" i="29"/>
  <c r="B67" i="29" s="1"/>
  <c r="B82" i="29" s="1"/>
  <c r="G42" i="29"/>
  <c r="G47" i="29" s="1"/>
  <c r="B47" i="29"/>
  <c r="B48" i="29" s="1"/>
  <c r="D72" i="31"/>
  <c r="H64" i="31"/>
  <c r="D83" i="31"/>
  <c r="D80" i="31"/>
  <c r="D76" i="31"/>
  <c r="D64" i="31"/>
  <c r="D75" i="31"/>
  <c r="D79" i="31"/>
  <c r="D78" i="31"/>
  <c r="D81" i="31"/>
  <c r="D82" i="31"/>
  <c r="D84" i="31"/>
  <c r="D74" i="31"/>
  <c r="D73" i="31"/>
  <c r="D71" i="31"/>
  <c r="D77" i="31"/>
  <c r="C86" i="31"/>
  <c r="C24" i="29"/>
  <c r="H8" i="29"/>
  <c r="H11" i="29" s="1"/>
  <c r="D89" i="30"/>
  <c r="D90" i="30"/>
  <c r="F59" i="30"/>
  <c r="E83" i="30"/>
  <c r="F57" i="30"/>
  <c r="F61" i="30"/>
  <c r="H55" i="30"/>
  <c r="G57" i="30"/>
  <c r="H57" i="30" s="1"/>
  <c r="D14" i="30"/>
  <c r="D17" i="30"/>
  <c r="D15" i="30"/>
  <c r="C21" i="30"/>
  <c r="G61" i="30"/>
  <c r="C59" i="30"/>
  <c r="D61" i="30" s="1"/>
  <c r="E30" i="30"/>
  <c r="F28" i="30" s="1"/>
  <c r="D16" i="30"/>
  <c r="H36" i="30"/>
  <c r="G63" i="25"/>
  <c r="C16" i="25"/>
  <c r="B89" i="29" l="1"/>
  <c r="C34" i="29"/>
  <c r="C35" i="29" s="1"/>
  <c r="G18" i="31"/>
  <c r="H18" i="31" s="1"/>
  <c r="G93" i="29"/>
  <c r="G94" i="29" s="1"/>
  <c r="E18" i="25" s="1"/>
  <c r="B74" i="29"/>
  <c r="B90" i="29" s="1"/>
  <c r="G67" i="29"/>
  <c r="H42" i="29"/>
  <c r="E38" i="30"/>
  <c r="E39" i="30" s="1"/>
  <c r="F37" i="30" s="1"/>
  <c r="E18" i="30"/>
  <c r="E19" i="30" s="1"/>
  <c r="F18" i="30" s="1"/>
  <c r="H44" i="29"/>
  <c r="H43" i="29"/>
  <c r="G54" i="29"/>
  <c r="B60" i="29"/>
  <c r="B61" i="29" s="1"/>
  <c r="G86" i="31"/>
  <c r="C95" i="31"/>
  <c r="D86" i="31"/>
  <c r="D24" i="29"/>
  <c r="C25" i="29"/>
  <c r="C28" i="29" s="1"/>
  <c r="H61" i="30"/>
  <c r="G59" i="30"/>
  <c r="H59" i="30" s="1"/>
  <c r="D11" i="30"/>
  <c r="D21" i="30"/>
  <c r="D69" i="30"/>
  <c r="D78" i="30"/>
  <c r="D72" i="30"/>
  <c r="D81" i="30"/>
  <c r="D76" i="30"/>
  <c r="D75" i="30"/>
  <c r="D65" i="30"/>
  <c r="D73" i="30"/>
  <c r="D70" i="30"/>
  <c r="D59" i="30"/>
  <c r="D79" i="30"/>
  <c r="D71" i="30"/>
  <c r="D63" i="30"/>
  <c r="D77" i="30"/>
  <c r="D62" i="30"/>
  <c r="C83" i="30"/>
  <c r="D68" i="30"/>
  <c r="D67" i="30"/>
  <c r="D66" i="30"/>
  <c r="D64" i="30"/>
  <c r="D74" i="30"/>
  <c r="D80" i="30"/>
  <c r="D19" i="30"/>
  <c r="F83" i="30"/>
  <c r="E92" i="30"/>
  <c r="F92" i="30" s="1"/>
  <c r="C87" i="25"/>
  <c r="C86" i="25"/>
  <c r="F31" i="19"/>
  <c r="F37" i="19" s="1"/>
  <c r="B27" i="19"/>
  <c r="B25" i="19"/>
  <c r="G25" i="19" s="1"/>
  <c r="E37" i="19"/>
  <c r="C82" i="25" s="1"/>
  <c r="D37" i="19"/>
  <c r="C88" i="25" s="1"/>
  <c r="C37" i="19"/>
  <c r="G36" i="19"/>
  <c r="G35" i="19"/>
  <c r="B37" i="19"/>
  <c r="G34" i="19"/>
  <c r="G33" i="19"/>
  <c r="G32" i="19"/>
  <c r="G31" i="19"/>
  <c r="G30" i="19"/>
  <c r="G29" i="19"/>
  <c r="G28" i="19"/>
  <c r="G27" i="19"/>
  <c r="G26" i="19"/>
  <c r="I184" i="27"/>
  <c r="C69" i="25" s="1"/>
  <c r="G69" i="25" s="1"/>
  <c r="H184" i="27"/>
  <c r="G184" i="27"/>
  <c r="G77" i="25"/>
  <c r="I179" i="27"/>
  <c r="H179" i="27"/>
  <c r="G179" i="27"/>
  <c r="I169" i="27"/>
  <c r="C71" i="25" s="1"/>
  <c r="G71" i="25" s="1"/>
  <c r="H169" i="27"/>
  <c r="G169" i="27"/>
  <c r="I157" i="27"/>
  <c r="C65" i="25" s="1"/>
  <c r="G65" i="25" s="1"/>
  <c r="H157" i="27"/>
  <c r="G157" i="27"/>
  <c r="I146" i="27"/>
  <c r="C68" i="25" s="1"/>
  <c r="G68" i="25" s="1"/>
  <c r="H146" i="27"/>
  <c r="G146" i="27"/>
  <c r="G61" i="25"/>
  <c r="I130" i="27"/>
  <c r="C64" i="25" s="1"/>
  <c r="G64" i="25" s="1"/>
  <c r="H130" i="27"/>
  <c r="G130" i="27"/>
  <c r="I121" i="27"/>
  <c r="C73" i="25" s="1"/>
  <c r="G73" i="25" s="1"/>
  <c r="H121" i="27"/>
  <c r="G121" i="27"/>
  <c r="I113" i="27"/>
  <c r="C76" i="25" s="1"/>
  <c r="G76" i="25" s="1"/>
  <c r="H113" i="27"/>
  <c r="G113" i="27"/>
  <c r="H109" i="27"/>
  <c r="G109" i="27"/>
  <c r="I98" i="27"/>
  <c r="I99" i="27"/>
  <c r="I100" i="27"/>
  <c r="I101" i="27"/>
  <c r="I102" i="27"/>
  <c r="I103" i="27"/>
  <c r="I104" i="27"/>
  <c r="I105" i="27"/>
  <c r="I106" i="27"/>
  <c r="I107" i="27"/>
  <c r="I108" i="27"/>
  <c r="I97" i="27"/>
  <c r="I77" i="27"/>
  <c r="I78" i="27"/>
  <c r="I79" i="27"/>
  <c r="I80" i="27"/>
  <c r="I81" i="27"/>
  <c r="I76" i="27"/>
  <c r="H82" i="27"/>
  <c r="G82" i="27"/>
  <c r="C70" i="25"/>
  <c r="G70" i="25" s="1"/>
  <c r="I72" i="27"/>
  <c r="C72" i="25" s="1"/>
  <c r="G72" i="25" s="1"/>
  <c r="H72" i="27"/>
  <c r="G72" i="27"/>
  <c r="I66" i="27"/>
  <c r="C78" i="25" s="1"/>
  <c r="G78" i="25" s="1"/>
  <c r="H66" i="27"/>
  <c r="G66" i="27"/>
  <c r="I57" i="27"/>
  <c r="C66" i="25" s="1"/>
  <c r="G66" i="25" s="1"/>
  <c r="H57" i="27"/>
  <c r="G57" i="27"/>
  <c r="I49" i="27"/>
  <c r="H49" i="27"/>
  <c r="G49" i="27"/>
  <c r="C36" i="25"/>
  <c r="E41" i="30" l="1"/>
  <c r="D34" i="29"/>
  <c r="D35" i="29" s="1"/>
  <c r="F36" i="30"/>
  <c r="F35" i="30"/>
  <c r="H54" i="29"/>
  <c r="H67" i="29" s="1"/>
  <c r="F34" i="30"/>
  <c r="H47" i="29"/>
  <c r="H55" i="29"/>
  <c r="H57" i="29"/>
  <c r="G70" i="29" s="1"/>
  <c r="H56" i="29"/>
  <c r="G60" i="29"/>
  <c r="D95" i="31"/>
  <c r="C37" i="31"/>
  <c r="E44" i="32" s="1"/>
  <c r="E214" i="32" s="1"/>
  <c r="G95" i="31"/>
  <c r="H95" i="31" s="1"/>
  <c r="D25" i="29"/>
  <c r="D28" i="29" s="1"/>
  <c r="F39" i="30"/>
  <c r="F41" i="30"/>
  <c r="F15" i="30"/>
  <c r="F16" i="30"/>
  <c r="F14" i="30"/>
  <c r="E21" i="30"/>
  <c r="F19" i="30" s="1"/>
  <c r="F17" i="30"/>
  <c r="G19" i="30"/>
  <c r="H19" i="30" s="1"/>
  <c r="D83" i="30"/>
  <c r="C92" i="30"/>
  <c r="G83" i="30"/>
  <c r="H83" i="30" s="1"/>
  <c r="C74" i="25"/>
  <c r="G74" i="25" s="1"/>
  <c r="G37" i="19"/>
  <c r="I109" i="27"/>
  <c r="C67" i="25" s="1"/>
  <c r="G67" i="25" s="1"/>
  <c r="I82" i="27"/>
  <c r="C75" i="25" s="1"/>
  <c r="G75" i="25" s="1"/>
  <c r="C54" i="25"/>
  <c r="D62" i="25" s="1"/>
  <c r="D95" i="25"/>
  <c r="A95" i="25"/>
  <c r="D94" i="25"/>
  <c r="A94" i="25"/>
  <c r="G88" i="25"/>
  <c r="G87" i="25"/>
  <c r="G85" i="25"/>
  <c r="E84" i="25"/>
  <c r="F88" i="25" s="1"/>
  <c r="G82" i="25"/>
  <c r="F82" i="25"/>
  <c r="E60" i="25"/>
  <c r="F62" i="25" s="1"/>
  <c r="E56" i="25"/>
  <c r="G55" i="25"/>
  <c r="F54" i="25"/>
  <c r="E53" i="25"/>
  <c r="C53" i="25"/>
  <c r="A49" i="25"/>
  <c r="A48" i="25"/>
  <c r="E38" i="25"/>
  <c r="F37" i="25" s="1"/>
  <c r="G36" i="25"/>
  <c r="H36" i="25" s="1"/>
  <c r="G35" i="25"/>
  <c r="H35" i="25" s="1"/>
  <c r="G34" i="25"/>
  <c r="H34" i="25" s="1"/>
  <c r="E28" i="25"/>
  <c r="E30" i="25" s="1"/>
  <c r="C28" i="25"/>
  <c r="C30" i="25" s="1"/>
  <c r="C31" i="25" s="1"/>
  <c r="G27" i="25"/>
  <c r="H27" i="25" s="1"/>
  <c r="E25" i="25"/>
  <c r="C25" i="25"/>
  <c r="C24" i="25"/>
  <c r="H17" i="25"/>
  <c r="G16" i="25"/>
  <c r="H16" i="25" s="1"/>
  <c r="C15" i="25"/>
  <c r="G15" i="25" s="1"/>
  <c r="H15" i="25" s="1"/>
  <c r="C14" i="25"/>
  <c r="E11" i="25"/>
  <c r="F10" i="25" s="1"/>
  <c r="C11" i="25"/>
  <c r="D10" i="25" s="1"/>
  <c r="G10" i="25"/>
  <c r="H10" i="25" s="1"/>
  <c r="G9" i="25"/>
  <c r="H9" i="25" s="1"/>
  <c r="G8" i="25"/>
  <c r="H82" i="29" l="1"/>
  <c r="G69" i="29"/>
  <c r="H69" i="29" s="1"/>
  <c r="H84" i="29" s="1"/>
  <c r="G68" i="29"/>
  <c r="H68" i="29"/>
  <c r="H74" i="29" s="1"/>
  <c r="H82" i="25"/>
  <c r="H60" i="29"/>
  <c r="H70" i="29"/>
  <c r="G37" i="31"/>
  <c r="F21" i="30"/>
  <c r="F11" i="30"/>
  <c r="G21" i="30"/>
  <c r="H21" i="30" s="1"/>
  <c r="E42" i="30"/>
  <c r="D92" i="30"/>
  <c r="G92" i="30"/>
  <c r="H92" i="30" s="1"/>
  <c r="C37" i="30"/>
  <c r="C19" i="25"/>
  <c r="D61" i="25"/>
  <c r="D63" i="25"/>
  <c r="F78" i="25"/>
  <c r="F63" i="25"/>
  <c r="G54" i="25"/>
  <c r="G56" i="25" s="1"/>
  <c r="D82" i="25"/>
  <c r="D8" i="25"/>
  <c r="F87" i="25"/>
  <c r="C84" i="25"/>
  <c r="H85" i="25" s="1"/>
  <c r="D9" i="25"/>
  <c r="F86" i="25"/>
  <c r="G28" i="25"/>
  <c r="E40" i="25"/>
  <c r="G11" i="25"/>
  <c r="H11" i="25" s="1"/>
  <c r="F72" i="25"/>
  <c r="H8" i="25"/>
  <c r="F56" i="25"/>
  <c r="F61" i="25"/>
  <c r="D64" i="25"/>
  <c r="F68" i="25"/>
  <c r="F73" i="25"/>
  <c r="G86" i="25"/>
  <c r="F28" i="25"/>
  <c r="F34" i="25"/>
  <c r="F35" i="25"/>
  <c r="C56" i="25"/>
  <c r="E58" i="25"/>
  <c r="F58" i="25" s="1"/>
  <c r="C60" i="25"/>
  <c r="F64" i="25"/>
  <c r="F69" i="25"/>
  <c r="F70" i="25"/>
  <c r="F74" i="25"/>
  <c r="F75" i="25"/>
  <c r="F76" i="25"/>
  <c r="F77" i="25"/>
  <c r="F84" i="25"/>
  <c r="F67" i="25"/>
  <c r="F8" i="25"/>
  <c r="F9" i="25"/>
  <c r="G14" i="25"/>
  <c r="H14" i="25" s="1"/>
  <c r="F36" i="25"/>
  <c r="F65" i="25"/>
  <c r="F66" i="25"/>
  <c r="F71" i="25"/>
  <c r="F85" i="25"/>
  <c r="C52" i="23"/>
  <c r="H229" i="20"/>
  <c r="F229" i="20"/>
  <c r="H186" i="20"/>
  <c r="C66" i="23" s="1"/>
  <c r="G66" i="23" s="1"/>
  <c r="H66" i="23" s="1"/>
  <c r="F186" i="20"/>
  <c r="C84" i="23"/>
  <c r="H221" i="20"/>
  <c r="C76" i="23" s="1"/>
  <c r="G76" i="23" s="1"/>
  <c r="H76" i="23" s="1"/>
  <c r="G221" i="20"/>
  <c r="F221" i="20"/>
  <c r="H208" i="20"/>
  <c r="F208" i="20"/>
  <c r="C15" i="23"/>
  <c r="G15" i="23" s="1"/>
  <c r="H15" i="23" s="1"/>
  <c r="H204" i="20"/>
  <c r="C70" i="23" s="1"/>
  <c r="G70" i="23" s="1"/>
  <c r="H70" i="23" s="1"/>
  <c r="G204" i="20"/>
  <c r="F204" i="20"/>
  <c r="H193" i="20"/>
  <c r="C69" i="23" s="1"/>
  <c r="G69" i="23" s="1"/>
  <c r="H69" i="23" s="1"/>
  <c r="G193" i="20"/>
  <c r="F193" i="20"/>
  <c r="H164" i="20"/>
  <c r="C63" i="23" s="1"/>
  <c r="G63" i="23" s="1"/>
  <c r="H63" i="23" s="1"/>
  <c r="G164" i="20"/>
  <c r="F164" i="20"/>
  <c r="H138" i="20"/>
  <c r="G138" i="20"/>
  <c r="F138" i="20"/>
  <c r="H70" i="20"/>
  <c r="C68" i="23" s="1"/>
  <c r="G68" i="23" s="1"/>
  <c r="H68" i="23" s="1"/>
  <c r="F70" i="20"/>
  <c r="H56" i="20"/>
  <c r="C61" i="23" s="1"/>
  <c r="G61" i="23" s="1"/>
  <c r="H61" i="23" s="1"/>
  <c r="G56" i="20"/>
  <c r="F56" i="20"/>
  <c r="H43" i="20"/>
  <c r="C64" i="23" s="1"/>
  <c r="G64" i="23" s="1"/>
  <c r="H64" i="23" s="1"/>
  <c r="F43" i="20"/>
  <c r="H13" i="20"/>
  <c r="C60" i="23" s="1"/>
  <c r="G60" i="23" s="1"/>
  <c r="H60" i="23" s="1"/>
  <c r="F13" i="20"/>
  <c r="H237" i="20"/>
  <c r="H238" i="20"/>
  <c r="H239" i="20"/>
  <c r="H240" i="20"/>
  <c r="H241" i="20"/>
  <c r="H242" i="20"/>
  <c r="H243" i="20"/>
  <c r="H244" i="20"/>
  <c r="H245" i="20"/>
  <c r="H246" i="20"/>
  <c r="H247" i="20"/>
  <c r="H248" i="20"/>
  <c r="H249" i="20"/>
  <c r="H250" i="20"/>
  <c r="H251" i="20"/>
  <c r="H252" i="20"/>
  <c r="H253" i="20"/>
  <c r="H254" i="20"/>
  <c r="H255" i="20"/>
  <c r="H256" i="20"/>
  <c r="H257" i="20"/>
  <c r="H258" i="20"/>
  <c r="H259" i="20"/>
  <c r="H260" i="20"/>
  <c r="H261" i="20"/>
  <c r="H262" i="20"/>
  <c r="H263" i="20"/>
  <c r="H264" i="20"/>
  <c r="H265" i="20"/>
  <c r="H266" i="20"/>
  <c r="H267" i="20"/>
  <c r="H268" i="20"/>
  <c r="H269" i="20"/>
  <c r="H270" i="20"/>
  <c r="H271" i="20"/>
  <c r="H272" i="20"/>
  <c r="H273" i="20"/>
  <c r="H274" i="20"/>
  <c r="H275" i="20"/>
  <c r="H276" i="20"/>
  <c r="H277" i="20"/>
  <c r="H278" i="20"/>
  <c r="H279" i="20"/>
  <c r="H280" i="20"/>
  <c r="H281" i="20"/>
  <c r="H282" i="20"/>
  <c r="H283" i="20"/>
  <c r="H284" i="20"/>
  <c r="H285" i="20"/>
  <c r="H286" i="20"/>
  <c r="H287" i="20"/>
  <c r="H288" i="20"/>
  <c r="H289" i="20"/>
  <c r="H290" i="20"/>
  <c r="H291" i="20"/>
  <c r="H292" i="20"/>
  <c r="H293" i="20"/>
  <c r="H294" i="20"/>
  <c r="H295" i="20"/>
  <c r="H296" i="20"/>
  <c r="H236" i="20"/>
  <c r="G297" i="20"/>
  <c r="F297" i="20"/>
  <c r="G74" i="23"/>
  <c r="H74" i="23" s="1"/>
  <c r="E82" i="23"/>
  <c r="F83" i="23" s="1"/>
  <c r="E58" i="23"/>
  <c r="C34" i="23"/>
  <c r="C93" i="23"/>
  <c r="A93" i="23"/>
  <c r="C92" i="23"/>
  <c r="A92" i="23"/>
  <c r="G86" i="23"/>
  <c r="H86" i="23" s="1"/>
  <c r="G85" i="23"/>
  <c r="G80" i="23"/>
  <c r="G75" i="23"/>
  <c r="H75" i="23" s="1"/>
  <c r="G73" i="23"/>
  <c r="H73" i="23" s="1"/>
  <c r="G71" i="23"/>
  <c r="H71" i="23" s="1"/>
  <c r="G67" i="23"/>
  <c r="H67" i="23" s="1"/>
  <c r="G65" i="23"/>
  <c r="H65" i="23" s="1"/>
  <c r="G62" i="23"/>
  <c r="H62" i="23" s="1"/>
  <c r="G59" i="23"/>
  <c r="H59" i="23" s="1"/>
  <c r="F76" i="23"/>
  <c r="G53" i="23"/>
  <c r="F52" i="23"/>
  <c r="E51" i="23"/>
  <c r="C51" i="23"/>
  <c r="A47" i="23"/>
  <c r="A46" i="23"/>
  <c r="E36" i="23"/>
  <c r="F35" i="23" s="1"/>
  <c r="G33" i="23"/>
  <c r="H33" i="23" s="1"/>
  <c r="G32" i="23"/>
  <c r="H32" i="23" s="1"/>
  <c r="G25" i="23"/>
  <c r="C26" i="23"/>
  <c r="C28" i="23" s="1"/>
  <c r="C29" i="23" s="1"/>
  <c r="E23" i="23"/>
  <c r="C23" i="23"/>
  <c r="C22" i="23"/>
  <c r="E18" i="23"/>
  <c r="F16" i="23" s="1"/>
  <c r="G17" i="23"/>
  <c r="H17" i="23" s="1"/>
  <c r="C16" i="23"/>
  <c r="C14" i="23"/>
  <c r="G14" i="23" s="1"/>
  <c r="H14" i="23" s="1"/>
  <c r="E11" i="23"/>
  <c r="F10" i="23" s="1"/>
  <c r="C11" i="23"/>
  <c r="D9" i="23" s="1"/>
  <c r="G10" i="23"/>
  <c r="H10" i="23" s="1"/>
  <c r="G9" i="23"/>
  <c r="H9" i="23" s="1"/>
  <c r="G8" i="23"/>
  <c r="H8" i="23" s="1"/>
  <c r="G74" i="29" l="1"/>
  <c r="G92" i="29" s="1"/>
  <c r="H83" i="29"/>
  <c r="H85" i="29"/>
  <c r="H37" i="31"/>
  <c r="G39" i="31"/>
  <c r="G37" i="30"/>
  <c r="C39" i="30"/>
  <c r="H63" i="25"/>
  <c r="H62" i="25"/>
  <c r="G19" i="25"/>
  <c r="H64" i="25"/>
  <c r="D86" i="25"/>
  <c r="H67" i="25"/>
  <c r="H68" i="25"/>
  <c r="D84" i="25"/>
  <c r="D85" i="25"/>
  <c r="D87" i="25"/>
  <c r="F40" i="25"/>
  <c r="H88" i="25"/>
  <c r="H84" i="25"/>
  <c r="H87" i="25"/>
  <c r="D88" i="25"/>
  <c r="F38" i="25"/>
  <c r="G84" i="25"/>
  <c r="H86" i="25"/>
  <c r="H71" i="25"/>
  <c r="H75" i="25"/>
  <c r="H77" i="25"/>
  <c r="H61" i="25"/>
  <c r="H76" i="25"/>
  <c r="H73" i="25"/>
  <c r="H69" i="25"/>
  <c r="H60" i="25"/>
  <c r="H72" i="25"/>
  <c r="H65" i="25"/>
  <c r="H74" i="25"/>
  <c r="H70" i="25"/>
  <c r="H78" i="25"/>
  <c r="H66" i="25"/>
  <c r="G30" i="25"/>
  <c r="H28" i="25"/>
  <c r="D56" i="25"/>
  <c r="F60" i="25"/>
  <c r="E80" i="25"/>
  <c r="G60" i="25"/>
  <c r="C58" i="25"/>
  <c r="D67" i="25" s="1"/>
  <c r="C72" i="23"/>
  <c r="G72" i="23" s="1"/>
  <c r="H72" i="23" s="1"/>
  <c r="F17" i="23"/>
  <c r="F14" i="23"/>
  <c r="C18" i="23"/>
  <c r="D14" i="23" s="1"/>
  <c r="G84" i="23"/>
  <c r="H84" i="23" s="1"/>
  <c r="H297" i="20"/>
  <c r="D80" i="23" s="1"/>
  <c r="D8" i="23"/>
  <c r="D10" i="23"/>
  <c r="F84" i="23"/>
  <c r="F85" i="23"/>
  <c r="F86" i="23"/>
  <c r="F15" i="23"/>
  <c r="E20" i="23"/>
  <c r="F18" i="23" s="1"/>
  <c r="G11" i="23"/>
  <c r="H11" i="23" s="1"/>
  <c r="F34" i="23"/>
  <c r="F32" i="23"/>
  <c r="F33" i="23"/>
  <c r="G16" i="23"/>
  <c r="H16" i="23" s="1"/>
  <c r="G26" i="23"/>
  <c r="H25" i="23"/>
  <c r="E26" i="23"/>
  <c r="G34" i="23"/>
  <c r="E54" i="23"/>
  <c r="F62" i="23"/>
  <c r="F64" i="23"/>
  <c r="F72" i="23"/>
  <c r="F65" i="23"/>
  <c r="F67" i="23"/>
  <c r="F74" i="23"/>
  <c r="F80" i="23"/>
  <c r="F8" i="23"/>
  <c r="F9" i="23"/>
  <c r="E56" i="23"/>
  <c r="F56" i="23" s="1"/>
  <c r="F59" i="23"/>
  <c r="F60" i="23"/>
  <c r="F69" i="23"/>
  <c r="F75" i="23"/>
  <c r="F82" i="23"/>
  <c r="F63" i="23"/>
  <c r="F66" i="23"/>
  <c r="F68" i="23"/>
  <c r="F73" i="23"/>
  <c r="F61" i="23"/>
  <c r="F70" i="23"/>
  <c r="F71" i="23"/>
  <c r="C75" i="15"/>
  <c r="G75" i="15" s="1"/>
  <c r="C59" i="15"/>
  <c r="G59" i="15" s="1"/>
  <c r="C16" i="15"/>
  <c r="C25" i="15"/>
  <c r="H89" i="29" l="1"/>
  <c r="H39" i="31"/>
  <c r="G41" i="31"/>
  <c r="H41" i="31" s="1"/>
  <c r="C41" i="30"/>
  <c r="D35" i="30"/>
  <c r="D34" i="30"/>
  <c r="D39" i="30"/>
  <c r="D36" i="30"/>
  <c r="H37" i="30"/>
  <c r="G39" i="30"/>
  <c r="D37" i="30"/>
  <c r="C58" i="23"/>
  <c r="D60" i="25"/>
  <c r="H58" i="25"/>
  <c r="D72" i="25"/>
  <c r="D66" i="25"/>
  <c r="D73" i="25"/>
  <c r="D77" i="25"/>
  <c r="D76" i="25"/>
  <c r="D75" i="25"/>
  <c r="D70" i="25"/>
  <c r="D58" i="25"/>
  <c r="D68" i="25"/>
  <c r="D71" i="25"/>
  <c r="D78" i="25"/>
  <c r="D69" i="25"/>
  <c r="D65" i="25"/>
  <c r="D74" i="25"/>
  <c r="F80" i="25"/>
  <c r="E89" i="25"/>
  <c r="F89" i="25" s="1"/>
  <c r="G58" i="25"/>
  <c r="C80" i="25"/>
  <c r="D17" i="23"/>
  <c r="G18" i="23"/>
  <c r="H18" i="23" s="1"/>
  <c r="C20" i="23"/>
  <c r="D11" i="23" s="1"/>
  <c r="D16" i="23"/>
  <c r="D15" i="23"/>
  <c r="F20" i="23"/>
  <c r="C54" i="23"/>
  <c r="D54" i="23" s="1"/>
  <c r="D60" i="23"/>
  <c r="G52" i="23"/>
  <c r="H52" i="23" s="1"/>
  <c r="D59" i="23"/>
  <c r="F58" i="23"/>
  <c r="F11" i="23"/>
  <c r="F54" i="23"/>
  <c r="E78" i="23"/>
  <c r="G58" i="23"/>
  <c r="C56" i="23"/>
  <c r="D58" i="23" s="1"/>
  <c r="H26" i="23"/>
  <c r="G28" i="23"/>
  <c r="D20" i="23"/>
  <c r="G20" i="23"/>
  <c r="H20" i="23" s="1"/>
  <c r="E28" i="23"/>
  <c r="E38" i="23" s="1"/>
  <c r="H34" i="23"/>
  <c r="D18" i="23"/>
  <c r="G17" i="15"/>
  <c r="H17" i="15" s="1"/>
  <c r="G16" i="15"/>
  <c r="G43" i="21"/>
  <c r="F43" i="21"/>
  <c r="E43" i="21"/>
  <c r="D43" i="21"/>
  <c r="C43" i="21"/>
  <c r="G19" i="31" l="1"/>
  <c r="H19" i="31" s="1"/>
  <c r="C38" i="31"/>
  <c r="C20" i="31"/>
  <c r="E17" i="32" s="1"/>
  <c r="E20" i="25"/>
  <c r="C18" i="25"/>
  <c r="C20" i="25" s="1"/>
  <c r="G41" i="30"/>
  <c r="H41" i="30" s="1"/>
  <c r="H39" i="30"/>
  <c r="D41" i="30"/>
  <c r="C42" i="30"/>
  <c r="D80" i="25"/>
  <c r="C89" i="25"/>
  <c r="C37" i="25" s="1"/>
  <c r="C38" i="25" s="1"/>
  <c r="G80" i="25"/>
  <c r="C52" i="15"/>
  <c r="G54" i="23"/>
  <c r="H54" i="23" s="1"/>
  <c r="E39" i="23"/>
  <c r="F38" i="23"/>
  <c r="F36" i="23"/>
  <c r="H58" i="23"/>
  <c r="G56" i="23"/>
  <c r="H56" i="23" s="1"/>
  <c r="F26" i="23"/>
  <c r="E87" i="23"/>
  <c r="F87" i="23" s="1"/>
  <c r="F78" i="23"/>
  <c r="D72" i="23"/>
  <c r="D64" i="23"/>
  <c r="D63" i="23"/>
  <c r="D62" i="23"/>
  <c r="D74" i="23"/>
  <c r="D73" i="23"/>
  <c r="D68" i="23"/>
  <c r="D66" i="23"/>
  <c r="D56" i="23"/>
  <c r="D67" i="23"/>
  <c r="D65" i="23"/>
  <c r="D70" i="23"/>
  <c r="D75" i="23"/>
  <c r="D76" i="23"/>
  <c r="D61" i="23"/>
  <c r="D69" i="23"/>
  <c r="D71" i="23"/>
  <c r="C78" i="23"/>
  <c r="E44" i="21"/>
  <c r="F18" i="19"/>
  <c r="E18" i="19"/>
  <c r="D18" i="19"/>
  <c r="C88" i="15" s="1"/>
  <c r="C18" i="19"/>
  <c r="G17" i="19"/>
  <c r="B16" i="19"/>
  <c r="B18" i="19" s="1"/>
  <c r="C86" i="15" s="1"/>
  <c r="G15" i="19"/>
  <c r="G14" i="19"/>
  <c r="G13" i="19"/>
  <c r="G12" i="19"/>
  <c r="G11" i="19"/>
  <c r="G10" i="19"/>
  <c r="G9" i="19"/>
  <c r="G8" i="19"/>
  <c r="G7" i="19"/>
  <c r="G6" i="19"/>
  <c r="A2" i="19"/>
  <c r="A21" i="19" s="1"/>
  <c r="A1" i="19"/>
  <c r="A20" i="19" s="1"/>
  <c r="G193" i="18"/>
  <c r="F193" i="18"/>
  <c r="I191" i="18"/>
  <c r="I185" i="18"/>
  <c r="I183" i="18"/>
  <c r="I145" i="18"/>
  <c r="H120" i="18"/>
  <c r="I133" i="18" s="1"/>
  <c r="I119" i="18"/>
  <c r="I107" i="18"/>
  <c r="I95" i="18"/>
  <c r="I93" i="18"/>
  <c r="I67" i="18"/>
  <c r="I59" i="18"/>
  <c r="I56" i="18"/>
  <c r="H41" i="18"/>
  <c r="I47" i="18" s="1"/>
  <c r="I38" i="18"/>
  <c r="I28" i="18"/>
  <c r="I25" i="18"/>
  <c r="H21" i="18"/>
  <c r="I22" i="18" s="1"/>
  <c r="I20" i="18"/>
  <c r="I18" i="18"/>
  <c r="A2" i="18"/>
  <c r="C68" i="15"/>
  <c r="G68" i="15" s="1"/>
  <c r="G66" i="15"/>
  <c r="H66" i="15" s="1"/>
  <c r="C63" i="15"/>
  <c r="C64" i="15"/>
  <c r="G64" i="15" s="1"/>
  <c r="C76" i="15"/>
  <c r="C65" i="15"/>
  <c r="G65" i="15" s="1"/>
  <c r="H65" i="15" s="1"/>
  <c r="C72" i="15"/>
  <c r="G72" i="15" s="1"/>
  <c r="C67" i="15"/>
  <c r="G67" i="15" s="1"/>
  <c r="C14" i="15"/>
  <c r="C69" i="15"/>
  <c r="G69" i="15" s="1"/>
  <c r="C78" i="15"/>
  <c r="C71" i="15"/>
  <c r="G71" i="15" s="1"/>
  <c r="H71" i="15" s="1"/>
  <c r="C74" i="15"/>
  <c r="C73" i="15"/>
  <c r="G73" i="15" s="1"/>
  <c r="H73" i="15" s="1"/>
  <c r="C70" i="15"/>
  <c r="G70" i="15" s="1"/>
  <c r="H70" i="15" s="1"/>
  <c r="C62" i="15"/>
  <c r="C61" i="15"/>
  <c r="B25" i="17"/>
  <c r="B2" i="17"/>
  <c r="A2" i="17"/>
  <c r="E18" i="32" l="1"/>
  <c r="D15" i="31"/>
  <c r="D14" i="31"/>
  <c r="G20" i="31"/>
  <c r="H20" i="31" s="1"/>
  <c r="C22" i="31"/>
  <c r="D20" i="31" s="1"/>
  <c r="D16" i="31"/>
  <c r="D17" i="31"/>
  <c r="D19" i="31"/>
  <c r="D17" i="25"/>
  <c r="D15" i="25"/>
  <c r="C22" i="25"/>
  <c r="D16" i="25"/>
  <c r="G20" i="25"/>
  <c r="H20" i="25" s="1"/>
  <c r="D14" i="25"/>
  <c r="D19" i="25"/>
  <c r="G38" i="31"/>
  <c r="H38" i="31" s="1"/>
  <c r="E45" i="32"/>
  <c r="C39" i="31"/>
  <c r="D20" i="25"/>
  <c r="F17" i="25"/>
  <c r="F14" i="25"/>
  <c r="F15" i="25"/>
  <c r="E22" i="25"/>
  <c r="F16" i="25"/>
  <c r="D89" i="25"/>
  <c r="G89" i="25"/>
  <c r="H89" i="25" s="1"/>
  <c r="G16" i="19"/>
  <c r="G18" i="19" s="1"/>
  <c r="I193" i="18"/>
  <c r="C85" i="15"/>
  <c r="C83" i="23"/>
  <c r="D78" i="23"/>
  <c r="G78" i="23"/>
  <c r="H78" i="23" s="1"/>
  <c r="C77" i="15"/>
  <c r="C58" i="15" s="1"/>
  <c r="H193" i="18"/>
  <c r="G63" i="15"/>
  <c r="E46" i="32" l="1"/>
  <c r="E215" i="32"/>
  <c r="E216" i="32" s="1"/>
  <c r="E20" i="32"/>
  <c r="E21" i="32" s="1"/>
  <c r="E194" i="32"/>
  <c r="F22" i="25"/>
  <c r="F11" i="25"/>
  <c r="E41" i="25"/>
  <c r="D22" i="25"/>
  <c r="D11" i="25"/>
  <c r="G22" i="25"/>
  <c r="H22" i="25" s="1"/>
  <c r="D38" i="31"/>
  <c r="D37" i="31"/>
  <c r="C41" i="31"/>
  <c r="D41" i="31" s="1"/>
  <c r="D35" i="31"/>
  <c r="D34" i="31"/>
  <c r="D36" i="31"/>
  <c r="D39" i="31"/>
  <c r="F20" i="25"/>
  <c r="E48" i="32"/>
  <c r="E49" i="32" s="1"/>
  <c r="E47" i="32"/>
  <c r="D11" i="31"/>
  <c r="D22" i="31"/>
  <c r="G22" i="31"/>
  <c r="H22" i="31" s="1"/>
  <c r="D18" i="31"/>
  <c r="C42" i="31"/>
  <c r="G37" i="25"/>
  <c r="C82" i="23"/>
  <c r="D83" i="23" s="1"/>
  <c r="G83" i="23"/>
  <c r="H83" i="23" s="1"/>
  <c r="E25" i="15"/>
  <c r="E26" i="15" s="1"/>
  <c r="E28" i="15" s="1"/>
  <c r="E18" i="15"/>
  <c r="C95" i="15"/>
  <c r="A95" i="15"/>
  <c r="C94" i="15"/>
  <c r="A94" i="15"/>
  <c r="G88" i="15"/>
  <c r="G87" i="15"/>
  <c r="G86" i="15"/>
  <c r="H86" i="15" s="1"/>
  <c r="G85" i="15"/>
  <c r="H85" i="15" s="1"/>
  <c r="E84" i="15"/>
  <c r="F86" i="15" s="1"/>
  <c r="G82" i="15"/>
  <c r="G78" i="15"/>
  <c r="H78" i="15" s="1"/>
  <c r="G77" i="15"/>
  <c r="H77" i="15" s="1"/>
  <c r="G76" i="15"/>
  <c r="H76" i="15" s="1"/>
  <c r="G74" i="15"/>
  <c r="H74" i="15" s="1"/>
  <c r="G62" i="15"/>
  <c r="H62" i="15" s="1"/>
  <c r="G61" i="15"/>
  <c r="H61" i="15" s="1"/>
  <c r="G60" i="15"/>
  <c r="H60" i="15" s="1"/>
  <c r="E58" i="15"/>
  <c r="G53" i="15"/>
  <c r="E51" i="15"/>
  <c r="C51" i="15"/>
  <c r="A47" i="15"/>
  <c r="A46" i="15"/>
  <c r="G33" i="15"/>
  <c r="H33" i="15" s="1"/>
  <c r="G32" i="15"/>
  <c r="H32" i="15" s="1"/>
  <c r="C26" i="15"/>
  <c r="C28" i="15" s="1"/>
  <c r="C29" i="15" s="1"/>
  <c r="E23" i="15"/>
  <c r="C23" i="15"/>
  <c r="C22" i="15"/>
  <c r="C18" i="15"/>
  <c r="G15" i="15"/>
  <c r="H15" i="15" s="1"/>
  <c r="G14" i="15"/>
  <c r="H14" i="15" s="1"/>
  <c r="E11" i="15"/>
  <c r="F9" i="15" s="1"/>
  <c r="C11" i="15"/>
  <c r="G9" i="15"/>
  <c r="H9" i="15" s="1"/>
  <c r="G8" i="15"/>
  <c r="H8" i="15" s="1"/>
  <c r="E217" i="32" l="1"/>
  <c r="C40" i="25"/>
  <c r="D38" i="25" s="1"/>
  <c r="D35" i="25"/>
  <c r="D34" i="25"/>
  <c r="D36" i="25"/>
  <c r="H37" i="25"/>
  <c r="G38" i="25"/>
  <c r="D37" i="25"/>
  <c r="G82" i="23"/>
  <c r="H82" i="23" s="1"/>
  <c r="D84" i="23"/>
  <c r="D86" i="23"/>
  <c r="D85" i="23"/>
  <c r="D82" i="23"/>
  <c r="C87" i="23"/>
  <c r="F59" i="15"/>
  <c r="F75" i="15"/>
  <c r="F17" i="15"/>
  <c r="F15" i="15"/>
  <c r="F16" i="15"/>
  <c r="F14" i="15"/>
  <c r="D15" i="15"/>
  <c r="D16" i="15"/>
  <c r="D17" i="15"/>
  <c r="F69" i="15"/>
  <c r="F68" i="15"/>
  <c r="F64" i="15"/>
  <c r="F65" i="15"/>
  <c r="F63" i="15"/>
  <c r="G25" i="15"/>
  <c r="G26" i="15" s="1"/>
  <c r="C84" i="15"/>
  <c r="D84" i="15" s="1"/>
  <c r="F78" i="15"/>
  <c r="F72" i="15"/>
  <c r="F70" i="15"/>
  <c r="F67" i="15"/>
  <c r="F73" i="15"/>
  <c r="F71" i="15"/>
  <c r="E56" i="15"/>
  <c r="F58" i="15" s="1"/>
  <c r="F8" i="15"/>
  <c r="D14" i="15"/>
  <c r="C56" i="15"/>
  <c r="D75" i="15" s="1"/>
  <c r="G10" i="15"/>
  <c r="H10" i="15" s="1"/>
  <c r="D10" i="15"/>
  <c r="D8" i="15"/>
  <c r="D9" i="15"/>
  <c r="F10" i="15"/>
  <c r="C20" i="15"/>
  <c r="D11" i="15" s="1"/>
  <c r="E20" i="15"/>
  <c r="F20" i="15" s="1"/>
  <c r="C54" i="15"/>
  <c r="G58" i="15"/>
  <c r="F60" i="15"/>
  <c r="F62" i="15"/>
  <c r="F66" i="15"/>
  <c r="F74" i="15"/>
  <c r="F77" i="15"/>
  <c r="F85" i="15"/>
  <c r="F87" i="15"/>
  <c r="F88" i="15"/>
  <c r="G18" i="15"/>
  <c r="H18" i="15" s="1"/>
  <c r="F26" i="15"/>
  <c r="F61" i="15"/>
  <c r="F76" i="15"/>
  <c r="D82" i="15"/>
  <c r="A40" i="4"/>
  <c r="E16" i="5"/>
  <c r="G15" i="5"/>
  <c r="G14" i="5"/>
  <c r="C85" i="10"/>
  <c r="G85" i="10" s="1"/>
  <c r="C62" i="10"/>
  <c r="F78" i="13"/>
  <c r="C69" i="10" s="1"/>
  <c r="G69" i="10" s="1"/>
  <c r="H69" i="10" s="1"/>
  <c r="F145" i="13"/>
  <c r="C75" i="10" s="1"/>
  <c r="G75" i="10" s="1"/>
  <c r="H75" i="10" s="1"/>
  <c r="F139" i="13"/>
  <c r="C73" i="10" s="1"/>
  <c r="G73" i="10" s="1"/>
  <c r="H73" i="10" s="1"/>
  <c r="F124" i="13"/>
  <c r="C72" i="10" s="1"/>
  <c r="G72" i="10" s="1"/>
  <c r="H72" i="10" s="1"/>
  <c r="F104" i="13"/>
  <c r="C71" i="10" s="1"/>
  <c r="G71" i="10" s="1"/>
  <c r="F100" i="13"/>
  <c r="C70" i="10" s="1"/>
  <c r="G70" i="10" s="1"/>
  <c r="H70" i="10" s="1"/>
  <c r="F81" i="13"/>
  <c r="F71" i="13"/>
  <c r="C68" i="10" s="1"/>
  <c r="G68" i="10" s="1"/>
  <c r="H68" i="10" s="1"/>
  <c r="F58" i="13"/>
  <c r="C67" i="10" s="1"/>
  <c r="G67" i="10" s="1"/>
  <c r="H67" i="10" s="1"/>
  <c r="F53" i="13"/>
  <c r="C66" i="10" s="1"/>
  <c r="G66" i="10" s="1"/>
  <c r="H66" i="10" s="1"/>
  <c r="F29" i="13"/>
  <c r="C65" i="10" s="1"/>
  <c r="G65" i="10" s="1"/>
  <c r="H65" i="10" s="1"/>
  <c r="F17" i="13"/>
  <c r="C64" i="10" s="1"/>
  <c r="G64" i="10" s="1"/>
  <c r="H64" i="10" s="1"/>
  <c r="F10" i="13"/>
  <c r="C63" i="10" s="1"/>
  <c r="G63" i="10" s="1"/>
  <c r="A10" i="14"/>
  <c r="A12" i="14" s="1"/>
  <c r="C17" i="10"/>
  <c r="D16" i="10" s="1"/>
  <c r="G16" i="10"/>
  <c r="H154" i="13"/>
  <c r="G152" i="13"/>
  <c r="H150" i="13"/>
  <c r="H149" i="13"/>
  <c r="H77" i="13"/>
  <c r="H144" i="13"/>
  <c r="H143" i="13"/>
  <c r="H142" i="13"/>
  <c r="H141" i="13"/>
  <c r="H140" i="13"/>
  <c r="H138" i="13"/>
  <c r="H137" i="13"/>
  <c r="H136" i="13"/>
  <c r="H135" i="13"/>
  <c r="H134" i="13"/>
  <c r="H133" i="13"/>
  <c r="H132" i="13"/>
  <c r="H131" i="13"/>
  <c r="H130" i="13"/>
  <c r="H129" i="13"/>
  <c r="H128" i="13"/>
  <c r="H127" i="13"/>
  <c r="H126" i="13"/>
  <c r="H125" i="13"/>
  <c r="H123" i="13"/>
  <c r="H122" i="13"/>
  <c r="H121" i="13"/>
  <c r="H120" i="13"/>
  <c r="H119" i="13"/>
  <c r="H118" i="13"/>
  <c r="H117" i="13"/>
  <c r="H116" i="13"/>
  <c r="H115" i="13"/>
  <c r="H114" i="13"/>
  <c r="H113" i="13"/>
  <c r="H112" i="13"/>
  <c r="H111" i="13"/>
  <c r="H110" i="13"/>
  <c r="H109" i="13"/>
  <c r="H108" i="13"/>
  <c r="H107" i="13"/>
  <c r="H106" i="13"/>
  <c r="H105" i="13"/>
  <c r="H103" i="13"/>
  <c r="H102" i="13"/>
  <c r="H101" i="13"/>
  <c r="H99" i="13"/>
  <c r="H98" i="13"/>
  <c r="H97" i="13"/>
  <c r="H96" i="13"/>
  <c r="H95" i="13"/>
  <c r="H94" i="13"/>
  <c r="H93" i="13"/>
  <c r="H92" i="13"/>
  <c r="H91" i="13"/>
  <c r="H90" i="13"/>
  <c r="H89" i="13"/>
  <c r="H88" i="13"/>
  <c r="H87" i="13"/>
  <c r="H86" i="13"/>
  <c r="H85" i="13"/>
  <c r="H84" i="13"/>
  <c r="H83" i="13"/>
  <c r="H82" i="13"/>
  <c r="H80" i="13"/>
  <c r="H79" i="13"/>
  <c r="H76" i="13"/>
  <c r="H75" i="13"/>
  <c r="H74" i="13"/>
  <c r="H73" i="13"/>
  <c r="H72" i="13"/>
  <c r="H70" i="13"/>
  <c r="H16" i="13"/>
  <c r="H15" i="13"/>
  <c r="H69" i="13"/>
  <c r="H68" i="13"/>
  <c r="H67" i="13"/>
  <c r="H66" i="13"/>
  <c r="H65" i="13"/>
  <c r="H64" i="13"/>
  <c r="H63" i="13"/>
  <c r="H62" i="13"/>
  <c r="H61" i="13"/>
  <c r="H60" i="13"/>
  <c r="H59" i="13"/>
  <c r="H57" i="13"/>
  <c r="H56" i="13"/>
  <c r="H55" i="13"/>
  <c r="H54" i="13"/>
  <c r="H52" i="13"/>
  <c r="H51" i="13"/>
  <c r="H50" i="13"/>
  <c r="H49" i="13"/>
  <c r="H48" i="13"/>
  <c r="H14" i="13"/>
  <c r="H13" i="13"/>
  <c r="H47" i="13"/>
  <c r="H46" i="13"/>
  <c r="H45" i="13"/>
  <c r="H44" i="13"/>
  <c r="H43" i="13"/>
  <c r="H42" i="13"/>
  <c r="H41" i="13"/>
  <c r="H40" i="13"/>
  <c r="H39" i="13"/>
  <c r="H38" i="13"/>
  <c r="H37" i="13"/>
  <c r="H36" i="13"/>
  <c r="H35" i="13"/>
  <c r="H34" i="13"/>
  <c r="H33" i="13"/>
  <c r="H32" i="13"/>
  <c r="H31" i="13"/>
  <c r="H28" i="13"/>
  <c r="H27" i="13"/>
  <c r="H12" i="13"/>
  <c r="H30" i="13"/>
  <c r="H11" i="13"/>
  <c r="H26" i="13"/>
  <c r="H25" i="13"/>
  <c r="H24" i="13"/>
  <c r="H23" i="13"/>
  <c r="H22" i="13"/>
  <c r="H21" i="13"/>
  <c r="H20" i="13"/>
  <c r="H19" i="13"/>
  <c r="H18" i="13"/>
  <c r="H9" i="13"/>
  <c r="H8" i="13"/>
  <c r="H7" i="13"/>
  <c r="A2" i="13"/>
  <c r="H38" i="25" l="1"/>
  <c r="G40" i="25"/>
  <c r="H40" i="25" s="1"/>
  <c r="D40" i="25"/>
  <c r="C41" i="25"/>
  <c r="D18" i="15"/>
  <c r="C35" i="23"/>
  <c r="G87" i="23"/>
  <c r="H87" i="23" s="1"/>
  <c r="D87" i="23"/>
  <c r="F152" i="13"/>
  <c r="D68" i="15"/>
  <c r="D59" i="15"/>
  <c r="D87" i="15"/>
  <c r="D62" i="15"/>
  <c r="D64" i="15"/>
  <c r="D63" i="15"/>
  <c r="D65" i="15"/>
  <c r="D66" i="15"/>
  <c r="G28" i="15"/>
  <c r="D88" i="15"/>
  <c r="D85" i="15"/>
  <c r="D86" i="15"/>
  <c r="G84" i="15"/>
  <c r="H84" i="15" s="1"/>
  <c r="D74" i="15"/>
  <c r="D72" i="15"/>
  <c r="D70" i="15"/>
  <c r="D67" i="15"/>
  <c r="D76" i="15"/>
  <c r="D73" i="15"/>
  <c r="D71" i="15"/>
  <c r="D69" i="15"/>
  <c r="G11" i="15"/>
  <c r="H11" i="15" s="1"/>
  <c r="D56" i="15"/>
  <c r="D61" i="15"/>
  <c r="D77" i="15"/>
  <c r="D60" i="15"/>
  <c r="D78" i="15"/>
  <c r="D58" i="15"/>
  <c r="H58" i="15"/>
  <c r="G56" i="15"/>
  <c r="H56" i="15" s="1"/>
  <c r="D54" i="15"/>
  <c r="C80" i="15"/>
  <c r="C89" i="15" s="1"/>
  <c r="F18" i="15"/>
  <c r="G20" i="15"/>
  <c r="H20" i="15" s="1"/>
  <c r="D20" i="15"/>
  <c r="F11" i="15"/>
  <c r="H152" i="13"/>
  <c r="H155" i="13" s="1"/>
  <c r="D15" i="10"/>
  <c r="C36" i="23" l="1"/>
  <c r="G35" i="23"/>
  <c r="D80" i="15"/>
  <c r="E50" i="8"/>
  <c r="E47" i="8"/>
  <c r="A2" i="8"/>
  <c r="H35" i="23" l="1"/>
  <c r="G36" i="23"/>
  <c r="D34" i="23"/>
  <c r="C38" i="23"/>
  <c r="D32" i="23"/>
  <c r="D35" i="23"/>
  <c r="D33" i="23"/>
  <c r="E56" i="8"/>
  <c r="C53" i="10" s="1"/>
  <c r="D89" i="15"/>
  <c r="C35" i="15"/>
  <c r="F9" i="11"/>
  <c r="C79" i="10" s="1"/>
  <c r="E9" i="11"/>
  <c r="C84" i="10" s="1"/>
  <c r="C9" i="11"/>
  <c r="C82" i="10" s="1"/>
  <c r="G8" i="11"/>
  <c r="G7" i="11"/>
  <c r="G6" i="11"/>
  <c r="G5" i="11"/>
  <c r="G4" i="11"/>
  <c r="G3" i="11"/>
  <c r="D2" i="11"/>
  <c r="D9" i="11" s="1"/>
  <c r="C74" i="10" s="1"/>
  <c r="B2" i="11"/>
  <c r="G62" i="10"/>
  <c r="H62" i="10" s="1"/>
  <c r="E61" i="10"/>
  <c r="G24" i="10"/>
  <c r="H24" i="10" s="1"/>
  <c r="E25" i="10"/>
  <c r="C10" i="10"/>
  <c r="G15" i="10"/>
  <c r="H15" i="10" s="1"/>
  <c r="G14" i="10"/>
  <c r="H14" i="10" s="1"/>
  <c r="D36" i="23" l="1"/>
  <c r="D38" i="23"/>
  <c r="C39" i="23"/>
  <c r="G38" i="23"/>
  <c r="H38" i="23" s="1"/>
  <c r="H36" i="23"/>
  <c r="G2" i="11"/>
  <c r="F64" i="10"/>
  <c r="F66" i="10"/>
  <c r="F68" i="10"/>
  <c r="F70" i="10"/>
  <c r="F72" i="10"/>
  <c r="F74" i="10"/>
  <c r="F63" i="10"/>
  <c r="F65" i="10"/>
  <c r="F67" i="10"/>
  <c r="F69" i="10"/>
  <c r="F71" i="10"/>
  <c r="F73" i="10"/>
  <c r="F75" i="10"/>
  <c r="B9" i="11"/>
  <c r="C83" i="10" s="1"/>
  <c r="C81" i="10" s="1"/>
  <c r="D85" i="10" s="1"/>
  <c r="G74" i="10"/>
  <c r="H74" i="10" s="1"/>
  <c r="G84" i="10"/>
  <c r="E59" i="10"/>
  <c r="F62" i="10"/>
  <c r="C61" i="10"/>
  <c r="C59" i="10" s="1"/>
  <c r="D70" i="10" l="1"/>
  <c r="D66" i="10"/>
  <c r="D75" i="10"/>
  <c r="D71" i="10"/>
  <c r="D67" i="10"/>
  <c r="D63" i="10"/>
  <c r="D72" i="10"/>
  <c r="D68" i="10"/>
  <c r="D64" i="10"/>
  <c r="D73" i="10"/>
  <c r="D69" i="10"/>
  <c r="D65" i="10"/>
  <c r="D74" i="10"/>
  <c r="D84" i="10"/>
  <c r="D82" i="10"/>
  <c r="D83" i="10"/>
  <c r="E17" i="10"/>
  <c r="F16" i="10" s="1"/>
  <c r="C93" i="10"/>
  <c r="A93" i="10"/>
  <c r="C92" i="10"/>
  <c r="A92" i="10"/>
  <c r="G83" i="10"/>
  <c r="H83" i="10" s="1"/>
  <c r="G82" i="10"/>
  <c r="H82" i="10" s="1"/>
  <c r="E81" i="10"/>
  <c r="G79" i="10"/>
  <c r="G61" i="10"/>
  <c r="F61" i="10"/>
  <c r="D61" i="10"/>
  <c r="G55" i="10"/>
  <c r="D55" i="10"/>
  <c r="E51" i="10"/>
  <c r="C51" i="10"/>
  <c r="A46" i="10"/>
  <c r="A45" i="10"/>
  <c r="G32" i="10"/>
  <c r="H32" i="10" s="1"/>
  <c r="G31" i="10"/>
  <c r="H31" i="10" s="1"/>
  <c r="E27" i="10"/>
  <c r="C25" i="10"/>
  <c r="G25" i="10"/>
  <c r="E22" i="10"/>
  <c r="C22" i="10"/>
  <c r="C21" i="10"/>
  <c r="E11" i="10"/>
  <c r="F9" i="10" s="1"/>
  <c r="C11" i="10"/>
  <c r="D10" i="10" s="1"/>
  <c r="G10" i="10"/>
  <c r="H10" i="10" s="1"/>
  <c r="G9" i="10"/>
  <c r="H9" i="10" s="1"/>
  <c r="G8" i="10"/>
  <c r="H8" i="10" s="1"/>
  <c r="C10" i="5"/>
  <c r="E76" i="5"/>
  <c r="F78" i="5" s="1"/>
  <c r="F85" i="10" l="1"/>
  <c r="F83" i="10"/>
  <c r="F84" i="10"/>
  <c r="F82" i="10"/>
  <c r="D62" i="10"/>
  <c r="C27" i="10"/>
  <c r="C57" i="10"/>
  <c r="C77" i="10" s="1"/>
  <c r="D59" i="10"/>
  <c r="D79" i="10"/>
  <c r="E19" i="10"/>
  <c r="F17" i="10" s="1"/>
  <c r="F15" i="10"/>
  <c r="F8" i="10"/>
  <c r="G17" i="10"/>
  <c r="H17" i="10" s="1"/>
  <c r="D14" i="10"/>
  <c r="G27" i="10"/>
  <c r="H25" i="10"/>
  <c r="F24" i="10"/>
  <c r="F25" i="10"/>
  <c r="F14" i="10"/>
  <c r="C19" i="10"/>
  <c r="D17" i="10" s="1"/>
  <c r="H61" i="10"/>
  <c r="G59" i="10"/>
  <c r="H59" i="10" s="1"/>
  <c r="G11" i="10"/>
  <c r="H11" i="10" s="1"/>
  <c r="D8" i="10"/>
  <c r="D9" i="10"/>
  <c r="F10" i="10"/>
  <c r="D57" i="10"/>
  <c r="F77" i="5"/>
  <c r="F76" i="5"/>
  <c r="F19" i="10" l="1"/>
  <c r="D77" i="10"/>
  <c r="C87" i="10"/>
  <c r="F11" i="10"/>
  <c r="D19" i="10"/>
  <c r="G19" i="10"/>
  <c r="H19" i="10" s="1"/>
  <c r="D11" i="10"/>
  <c r="C28" i="10"/>
  <c r="D81" i="10"/>
  <c r="G81" i="10"/>
  <c r="H81" i="10" s="1"/>
  <c r="C34" i="10"/>
  <c r="E34" i="15" s="1"/>
  <c r="G31" i="5"/>
  <c r="A1" i="9"/>
  <c r="A2" i="7"/>
  <c r="A2" i="9" s="1"/>
  <c r="F14" i="9"/>
  <c r="E14" i="9"/>
  <c r="C74" i="5" s="1"/>
  <c r="D14" i="9"/>
  <c r="C69" i="5" s="1"/>
  <c r="G69" i="5" s="1"/>
  <c r="C14" i="9"/>
  <c r="C77" i="5" s="1"/>
  <c r="B14" i="9"/>
  <c r="C78" i="5" s="1"/>
  <c r="G78" i="5" s="1"/>
  <c r="H78" i="5" s="1"/>
  <c r="G13" i="9"/>
  <c r="G12" i="9"/>
  <c r="G11" i="9"/>
  <c r="G10" i="9"/>
  <c r="G9" i="9"/>
  <c r="G8" i="9"/>
  <c r="G7" i="9"/>
  <c r="G6" i="9"/>
  <c r="E21" i="7"/>
  <c r="E52" i="15" s="1"/>
  <c r="G14" i="9" l="1"/>
  <c r="F82" i="15"/>
  <c r="F52" i="15"/>
  <c r="E54" i="15"/>
  <c r="G52" i="15"/>
  <c r="F84" i="15"/>
  <c r="F53" i="15"/>
  <c r="F56" i="15"/>
  <c r="C50" i="5"/>
  <c r="E53" i="10"/>
  <c r="D87" i="10"/>
  <c r="G77" i="5"/>
  <c r="H77" i="5" s="1"/>
  <c r="C76" i="5"/>
  <c r="D77" i="5" s="1"/>
  <c r="F54" i="15" l="1"/>
  <c r="E80" i="15"/>
  <c r="H52" i="15"/>
  <c r="G54" i="15"/>
  <c r="H54" i="15" s="1"/>
  <c r="F79" i="10"/>
  <c r="F53" i="10"/>
  <c r="E57" i="10"/>
  <c r="F55" i="10"/>
  <c r="F59" i="10"/>
  <c r="F81" i="10"/>
  <c r="G53" i="10"/>
  <c r="G76" i="5"/>
  <c r="H76" i="5" s="1"/>
  <c r="D78" i="5"/>
  <c r="D76" i="5"/>
  <c r="F80" i="15" l="1"/>
  <c r="E89" i="15"/>
  <c r="G80" i="15"/>
  <c r="H80" i="15" s="1"/>
  <c r="H53" i="10"/>
  <c r="G57" i="10"/>
  <c r="E77" i="10"/>
  <c r="G77" i="10" s="1"/>
  <c r="F57" i="10"/>
  <c r="F89" i="15" l="1"/>
  <c r="G89" i="15"/>
  <c r="H89" i="15" s="1"/>
  <c r="F77" i="10"/>
  <c r="E87" i="10"/>
  <c r="G87" i="10" s="1"/>
  <c r="H57" i="10"/>
  <c r="H57" i="6"/>
  <c r="H56" i="6"/>
  <c r="F66" i="6"/>
  <c r="C70" i="5" s="1"/>
  <c r="G70" i="5" s="1"/>
  <c r="F63" i="6"/>
  <c r="C68" i="5" s="1"/>
  <c r="G68" i="5" s="1"/>
  <c r="F52" i="6"/>
  <c r="C66" i="5" s="1"/>
  <c r="G66" i="5" s="1"/>
  <c r="F48" i="6"/>
  <c r="C65" i="5" s="1"/>
  <c r="G65" i="5" s="1"/>
  <c r="F41" i="6"/>
  <c r="C64" i="5" s="1"/>
  <c r="G64" i="5" s="1"/>
  <c r="F31" i="6"/>
  <c r="C63" i="5" s="1"/>
  <c r="G63" i="5" s="1"/>
  <c r="F29" i="6"/>
  <c r="C62" i="5" s="1"/>
  <c r="G62" i="5" s="1"/>
  <c r="F21" i="6"/>
  <c r="C61" i="5" s="1"/>
  <c r="G61" i="5" s="1"/>
  <c r="F12" i="6"/>
  <c r="C60" i="5" s="1"/>
  <c r="G60" i="5" s="1"/>
  <c r="F7" i="6"/>
  <c r="C59" i="5"/>
  <c r="G59" i="5" s="1"/>
  <c r="H77" i="10" l="1"/>
  <c r="H87" i="10"/>
  <c r="E34" i="10"/>
  <c r="G34" i="10" s="1"/>
  <c r="H34" i="10" s="1"/>
  <c r="F87" i="10"/>
  <c r="G68" i="6"/>
  <c r="A2" i="6"/>
  <c r="H67" i="6"/>
  <c r="H51" i="6"/>
  <c r="H50" i="6"/>
  <c r="H49" i="6"/>
  <c r="H65" i="6"/>
  <c r="H62" i="6"/>
  <c r="H61" i="6"/>
  <c r="H28" i="6"/>
  <c r="H46" i="6"/>
  <c r="H55" i="6"/>
  <c r="H54" i="6"/>
  <c r="H53" i="6"/>
  <c r="H30" i="6"/>
  <c r="H40" i="6"/>
  <c r="H11" i="6"/>
  <c r="H20" i="6"/>
  <c r="H27" i="6"/>
  <c r="H26" i="6"/>
  <c r="H60" i="6"/>
  <c r="H6" i="6"/>
  <c r="H64" i="6"/>
  <c r="H59" i="6"/>
  <c r="H19" i="6"/>
  <c r="H39" i="6"/>
  <c r="H25" i="6"/>
  <c r="H18" i="6"/>
  <c r="H38" i="6"/>
  <c r="H24" i="6"/>
  <c r="H17" i="6"/>
  <c r="H10" i="6"/>
  <c r="H37" i="6"/>
  <c r="H23" i="6"/>
  <c r="H36" i="6"/>
  <c r="H16" i="6"/>
  <c r="H9" i="6"/>
  <c r="H35" i="6"/>
  <c r="H22" i="6"/>
  <c r="H34" i="6"/>
  <c r="H15" i="6"/>
  <c r="H45" i="6"/>
  <c r="H47" i="6"/>
  <c r="H8" i="6"/>
  <c r="H44" i="6"/>
  <c r="H43" i="6"/>
  <c r="H42" i="6"/>
  <c r="H33" i="6"/>
  <c r="H14" i="6"/>
  <c r="H32" i="6"/>
  <c r="H13" i="6"/>
  <c r="H68" i="6" l="1"/>
  <c r="A42" i="5"/>
  <c r="C16" i="5"/>
  <c r="G16" i="5" s="1"/>
  <c r="D15" i="5" l="1"/>
  <c r="D14" i="5"/>
  <c r="C32" i="5"/>
  <c r="E33" i="10" s="1"/>
  <c r="E35" i="15" s="1"/>
  <c r="C86" i="5"/>
  <c r="A86" i="5"/>
  <c r="C85" i="5"/>
  <c r="A85" i="5"/>
  <c r="G74" i="5"/>
  <c r="F74" i="5"/>
  <c r="D74" i="5"/>
  <c r="E56" i="5"/>
  <c r="F56" i="5" s="1"/>
  <c r="E54" i="5"/>
  <c r="C54" i="5"/>
  <c r="G52" i="5"/>
  <c r="F52" i="5"/>
  <c r="D52" i="5"/>
  <c r="G50" i="5"/>
  <c r="F50" i="5"/>
  <c r="E48" i="5"/>
  <c r="C48" i="5"/>
  <c r="A43" i="5"/>
  <c r="G30" i="5"/>
  <c r="H30" i="5" s="1"/>
  <c r="E24" i="5"/>
  <c r="E26" i="5" s="1"/>
  <c r="C24" i="5"/>
  <c r="C26" i="5" s="1"/>
  <c r="G23" i="5"/>
  <c r="G24" i="5" s="1"/>
  <c r="G26" i="5" s="1"/>
  <c r="E21" i="5"/>
  <c r="C21" i="5"/>
  <c r="C20" i="5"/>
  <c r="E11" i="5"/>
  <c r="C11" i="5"/>
  <c r="C18" i="5" s="1"/>
  <c r="D16" i="5" s="1"/>
  <c r="G10" i="5"/>
  <c r="H10" i="5" s="1"/>
  <c r="D10" i="5"/>
  <c r="G9" i="5"/>
  <c r="H9" i="5" s="1"/>
  <c r="D9" i="5"/>
  <c r="G8" i="5"/>
  <c r="H8" i="5" s="1"/>
  <c r="D8" i="5"/>
  <c r="A41" i="4"/>
  <c r="C73" i="4"/>
  <c r="A73" i="4"/>
  <c r="C72" i="4"/>
  <c r="A72" i="4"/>
  <c r="F64" i="4"/>
  <c r="F60" i="4"/>
  <c r="G60" i="4"/>
  <c r="G56" i="4"/>
  <c r="E54" i="4"/>
  <c r="F56" i="4" s="1"/>
  <c r="E52" i="4"/>
  <c r="F50" i="4"/>
  <c r="F48" i="4"/>
  <c r="E46" i="4"/>
  <c r="C46" i="4"/>
  <c r="G29" i="4"/>
  <c r="E22" i="4"/>
  <c r="E19" i="4"/>
  <c r="C19" i="4"/>
  <c r="C18" i="4"/>
  <c r="E11" i="4"/>
  <c r="E14" i="4" s="1"/>
  <c r="G10" i="4"/>
  <c r="G9" i="4"/>
  <c r="G8" i="4"/>
  <c r="C27" i="5" l="1"/>
  <c r="D23" i="5"/>
  <c r="G35" i="15"/>
  <c r="H35" i="15" s="1"/>
  <c r="E36" i="15"/>
  <c r="F35" i="15" s="1"/>
  <c r="C34" i="15"/>
  <c r="F14" i="5"/>
  <c r="F15" i="5"/>
  <c r="F16" i="5"/>
  <c r="G54" i="5"/>
  <c r="H54" i="5" s="1"/>
  <c r="D54" i="5"/>
  <c r="F58" i="5"/>
  <c r="E72" i="5"/>
  <c r="E81" i="5" s="1"/>
  <c r="H50" i="5"/>
  <c r="F54" i="5"/>
  <c r="G11" i="5"/>
  <c r="H11" i="5" s="1"/>
  <c r="E18" i="5"/>
  <c r="F18" i="5" s="1"/>
  <c r="F8" i="5"/>
  <c r="F9" i="5"/>
  <c r="F10" i="5"/>
  <c r="C22" i="4"/>
  <c r="E58" i="4"/>
  <c r="E66" i="4" s="1"/>
  <c r="E31" i="4" s="1"/>
  <c r="H29" i="4"/>
  <c r="F52" i="4"/>
  <c r="F54" i="4"/>
  <c r="F14" i="4"/>
  <c r="C11" i="4"/>
  <c r="C14" i="4" s="1"/>
  <c r="G14" i="4" s="1"/>
  <c r="G11" i="4"/>
  <c r="H11" i="4" s="1"/>
  <c r="F8" i="4"/>
  <c r="H8" i="4"/>
  <c r="F9" i="4"/>
  <c r="H9" i="4"/>
  <c r="F10" i="4"/>
  <c r="H10" i="4"/>
  <c r="F11" i="4"/>
  <c r="G21" i="4"/>
  <c r="E25" i="4"/>
  <c r="C52" i="4"/>
  <c r="G48" i="4"/>
  <c r="H56" i="4"/>
  <c r="D60" i="4"/>
  <c r="G50" i="4"/>
  <c r="D50" i="4"/>
  <c r="C54" i="4"/>
  <c r="G64" i="4"/>
  <c r="H64" i="4" s="1"/>
  <c r="D64" i="4"/>
  <c r="F72" i="5" l="1"/>
  <c r="C36" i="15"/>
  <c r="G34" i="15"/>
  <c r="E38" i="15"/>
  <c r="F36" i="15" s="1"/>
  <c r="F32" i="15"/>
  <c r="F33" i="15"/>
  <c r="F34" i="15"/>
  <c r="F11" i="5"/>
  <c r="D18" i="5"/>
  <c r="G18" i="5"/>
  <c r="H18" i="5" s="1"/>
  <c r="F81" i="5"/>
  <c r="D11" i="5"/>
  <c r="C30" i="4"/>
  <c r="E32" i="4"/>
  <c r="E34" i="4" s="1"/>
  <c r="F66" i="4"/>
  <c r="C25" i="4"/>
  <c r="F58" i="4"/>
  <c r="G54" i="4"/>
  <c r="H54" i="4" s="1"/>
  <c r="G22" i="4"/>
  <c r="D56" i="4"/>
  <c r="D54" i="4"/>
  <c r="C58" i="4"/>
  <c r="C66" i="4" s="1"/>
  <c r="C31" i="4" s="1"/>
  <c r="D52" i="4"/>
  <c r="H14" i="4"/>
  <c r="D10" i="4"/>
  <c r="D9" i="4"/>
  <c r="D8" i="4"/>
  <c r="D11" i="4"/>
  <c r="G52" i="4"/>
  <c r="H48" i="4"/>
  <c r="F34" i="4" l="1"/>
  <c r="E35" i="4"/>
  <c r="F31" i="4"/>
  <c r="E39" i="15"/>
  <c r="F38" i="15"/>
  <c r="G36" i="15"/>
  <c r="H34" i="15"/>
  <c r="D34" i="15"/>
  <c r="C38" i="15"/>
  <c r="D36" i="15" s="1"/>
  <c r="D32" i="15"/>
  <c r="D35" i="15"/>
  <c r="D33" i="15"/>
  <c r="F32" i="4"/>
  <c r="G31" i="4"/>
  <c r="H31" i="4" s="1"/>
  <c r="F25" i="4"/>
  <c r="F30" i="4"/>
  <c r="F29" i="4"/>
  <c r="C32" i="4"/>
  <c r="D29" i="4" s="1"/>
  <c r="G30" i="4"/>
  <c r="H30" i="4" s="1"/>
  <c r="C26" i="4"/>
  <c r="D14" i="4"/>
  <c r="D58" i="4"/>
  <c r="G25" i="4"/>
  <c r="G58" i="4"/>
  <c r="H52" i="4"/>
  <c r="D30" i="4" l="1"/>
  <c r="D31" i="4"/>
  <c r="H36" i="15"/>
  <c r="G38" i="15"/>
  <c r="H38" i="15" s="1"/>
  <c r="D38" i="15"/>
  <c r="C39" i="15"/>
  <c r="G66" i="4"/>
  <c r="H58" i="4"/>
  <c r="D66" i="4"/>
  <c r="H66" i="4" l="1"/>
  <c r="G32" i="4" l="1"/>
  <c r="H32" i="4" s="1"/>
  <c r="C34" i="4"/>
  <c r="D32" i="4" l="1"/>
  <c r="C35" i="4"/>
  <c r="G34" i="4"/>
  <c r="H34" i="4" s="1"/>
  <c r="D34" i="4"/>
  <c r="E34" i="5"/>
  <c r="F31" i="5" s="1"/>
  <c r="G32" i="5"/>
  <c r="H32" i="5" s="1"/>
  <c r="F32" i="5" l="1"/>
  <c r="E36" i="5"/>
  <c r="F34" i="5" s="1"/>
  <c r="F30" i="5"/>
  <c r="F33" i="5"/>
  <c r="F36" i="5" l="1"/>
  <c r="F26" i="5"/>
  <c r="E37" i="5"/>
  <c r="F58" i="6"/>
  <c r="F68" i="6" l="1"/>
  <c r="F69" i="6" s="1"/>
  <c r="C67" i="5"/>
  <c r="G67" i="5" s="1"/>
  <c r="C58" i="5" l="1"/>
  <c r="D67" i="5" l="1"/>
  <c r="C56" i="5"/>
  <c r="C72" i="5" s="1"/>
  <c r="G58" i="5"/>
  <c r="G56" i="5" s="1"/>
  <c r="D58" i="5"/>
  <c r="D69" i="5"/>
  <c r="D59" i="5"/>
  <c r="D62" i="5"/>
  <c r="D68" i="5"/>
  <c r="D61" i="5"/>
  <c r="D64" i="5"/>
  <c r="D66" i="5"/>
  <c r="D60" i="5"/>
  <c r="D70" i="5"/>
  <c r="D65" i="5"/>
  <c r="D63" i="5"/>
  <c r="D56" i="5"/>
  <c r="H58" i="5" l="1"/>
  <c r="C81" i="5"/>
  <c r="G81" i="5" s="1"/>
  <c r="G72" i="5"/>
  <c r="D72" i="5"/>
  <c r="H56" i="5"/>
  <c r="D81" i="5" l="1"/>
  <c r="C33" i="5"/>
  <c r="H81" i="5"/>
  <c r="H72" i="5"/>
  <c r="C34" i="5" l="1"/>
  <c r="D31" i="5" s="1"/>
  <c r="G33" i="5"/>
  <c r="D33" i="5" l="1"/>
  <c r="C33" i="10"/>
  <c r="E35" i="10"/>
  <c r="F33" i="10" s="1"/>
  <c r="H33" i="5"/>
  <c r="G34" i="5"/>
  <c r="C36" i="5"/>
  <c r="D34" i="5" s="1"/>
  <c r="D30" i="5"/>
  <c r="D32" i="5"/>
  <c r="G33" i="10" l="1"/>
  <c r="C35" i="10"/>
  <c r="E37" i="15" s="1"/>
  <c r="F34" i="10"/>
  <c r="F31" i="10"/>
  <c r="E37" i="10"/>
  <c r="F35" i="10" s="1"/>
  <c r="F32" i="10"/>
  <c r="D36" i="5"/>
  <c r="C37" i="5"/>
  <c r="G36" i="5"/>
  <c r="H36" i="5" s="1"/>
  <c r="H34" i="5"/>
  <c r="E38" i="10" l="1"/>
  <c r="F37" i="10"/>
  <c r="D34" i="10"/>
  <c r="D32" i="10"/>
  <c r="C37" i="10"/>
  <c r="D31" i="10"/>
  <c r="D33" i="10"/>
  <c r="H33" i="10"/>
  <c r="G35" i="10"/>
  <c r="H35" i="10" l="1"/>
  <c r="G37" i="10"/>
  <c r="H37" i="10" s="1"/>
  <c r="D35" i="10"/>
  <c r="C38" i="10"/>
  <c r="D37" i="10"/>
</calcChain>
</file>

<file path=xl/sharedStrings.xml><?xml version="1.0" encoding="utf-8"?>
<sst xmlns="http://schemas.openxmlformats.org/spreadsheetml/2006/main" count="3966" uniqueCount="1015">
  <si>
    <t>CAJA</t>
  </si>
  <si>
    <t>ACTIVOS</t>
  </si>
  <si>
    <t>PATRIMONIO</t>
  </si>
  <si>
    <t>TOTAL PATRIMONIO</t>
  </si>
  <si>
    <t xml:space="preserve">BALANCE GENERAL </t>
  </si>
  <si>
    <t>DICIEMBRE</t>
  </si>
  <si>
    <t>ESTADOS FINANCIEROS INICIALES</t>
  </si>
  <si>
    <t>REPRESENTANTE LEGAL</t>
  </si>
  <si>
    <t xml:space="preserve">FUNDACION AKAPANA </t>
  </si>
  <si>
    <t>FUNDACION AKAPANA</t>
  </si>
  <si>
    <t>NOTA</t>
  </si>
  <si>
    <t xml:space="preserve">DICIEMBRE 31 DE </t>
  </si>
  <si>
    <t>DIFERENCIA</t>
  </si>
  <si>
    <t>%</t>
  </si>
  <si>
    <t>$</t>
  </si>
  <si>
    <t>ACTIVO CORRIENTE</t>
  </si>
  <si>
    <t>TOTAL ACTIVO CORRIENTE</t>
  </si>
  <si>
    <t>PROPIEDAD, PLANTA Y EQUIPO</t>
  </si>
  <si>
    <t>TOTAL PROPIEDAD, PLANTA Y EQ.</t>
  </si>
  <si>
    <t>TOTAL DEL ACTIVO</t>
  </si>
  <si>
    <t>PASIVOS</t>
  </si>
  <si>
    <t>CORRIENTE</t>
  </si>
  <si>
    <t>TOTAL PASIVO CORRIENTE</t>
  </si>
  <si>
    <t>TOTAL DEL PASIVO</t>
  </si>
  <si>
    <t>TOTAL PASIVO MAS PATRIMONIO</t>
  </si>
  <si>
    <t>ESTADO DE RESULTADOS</t>
  </si>
  <si>
    <t xml:space="preserve">ENERO 1 A </t>
  </si>
  <si>
    <t>DICIEMBRE 31 DE</t>
  </si>
  <si>
    <t>INGRESOS OPERACIONALES</t>
  </si>
  <si>
    <t>COSTO DE VENTAS</t>
  </si>
  <si>
    <t>UTILIDAD BRUTA EN VENTAS</t>
  </si>
  <si>
    <t>GASTOS OPERACIONALES</t>
  </si>
  <si>
    <t>GASTOS DE ADMINISTRACIÓN</t>
  </si>
  <si>
    <t>UTILIDAD OPERACIONAL</t>
  </si>
  <si>
    <t>OTROS INGRESOS</t>
  </si>
  <si>
    <t>OTROS EGRESOS</t>
  </si>
  <si>
    <t>ARGEMIRO FIGUEREDO A.</t>
  </si>
  <si>
    <t xml:space="preserve">CONTADOR T.P. 46820-T </t>
  </si>
  <si>
    <t>TOTAL</t>
  </si>
  <si>
    <t>INVENTARIO</t>
  </si>
  <si>
    <t>FONDO SOCIAL</t>
  </si>
  <si>
    <t>DEFICIT DEL EJERCICIO</t>
  </si>
  <si>
    <t>BLANCA STELLA LENTINO</t>
  </si>
  <si>
    <t>NIT. 900.326.707-3</t>
  </si>
  <si>
    <t>OTROS EGRESOS - SUCURSAL VIRTUAL</t>
  </si>
  <si>
    <t>BANCO DAVIVIENDA</t>
  </si>
  <si>
    <t>UTILIDAD EJERCICIOS ANTERIORES</t>
  </si>
  <si>
    <t>OTROS EGRESOS - GRAVAMEN MOVIMIENTOS FINANCIEROS</t>
  </si>
  <si>
    <t>EQUIPO DE COMPUTACION-COMPUTADOR</t>
  </si>
  <si>
    <t>EQUIPO DE COMPUTACION-IMPRESORA</t>
  </si>
  <si>
    <t>EGRESOS - SALIDAS 2013</t>
  </si>
  <si>
    <t>FECHA</t>
  </si>
  <si>
    <t>CUENTA CONTABLE</t>
  </si>
  <si>
    <t xml:space="preserve">CE </t>
  </si>
  <si>
    <t>TERCERO</t>
  </si>
  <si>
    <t>CONCEPTO</t>
  </si>
  <si>
    <t>SUBTOTAL</t>
  </si>
  <si>
    <t>IVA</t>
  </si>
  <si>
    <t>01/29/2013</t>
  </si>
  <si>
    <t>PAGO DE SERVICIOS</t>
  </si>
  <si>
    <t>LUZ</t>
  </si>
  <si>
    <t>GAS NATURAL</t>
  </si>
  <si>
    <t>02/29/2013</t>
  </si>
  <si>
    <t>03/26/2013</t>
  </si>
  <si>
    <t>CAMARA DE COMERCIO</t>
  </si>
  <si>
    <t>INSCRIP.LIBROS</t>
  </si>
  <si>
    <t>CERTIFICADO</t>
  </si>
  <si>
    <t>RENOVACION</t>
  </si>
  <si>
    <t>AGUA</t>
  </si>
  <si>
    <t>CONTADOR</t>
  </si>
  <si>
    <t>CAMARA COMERCIO</t>
  </si>
  <si>
    <t>TELEFONO</t>
  </si>
  <si>
    <t>07/26/2013</t>
  </si>
  <si>
    <t>08/28/2013</t>
  </si>
  <si>
    <t>09/27/2013</t>
  </si>
  <si>
    <t>10/28/2013</t>
  </si>
  <si>
    <t>11/14/2013</t>
  </si>
  <si>
    <t>PAGOS VARIOS</t>
  </si>
  <si>
    <t>PARQUEADERO</t>
  </si>
  <si>
    <t>DOTACION</t>
  </si>
  <si>
    <t>COMP.ZAPATOS</t>
  </si>
  <si>
    <t>POLIZA JUDICIAL</t>
  </si>
  <si>
    <t>RECARGA CELULAR</t>
  </si>
  <si>
    <t>12/18/2013</t>
  </si>
  <si>
    <t>PAGOS SERVICIOS</t>
  </si>
  <si>
    <t>12/23/2013</t>
  </si>
  <si>
    <t>12/272013</t>
  </si>
  <si>
    <t>12/17/2013</t>
  </si>
  <si>
    <t>ABONO PAGO JAMUNDI</t>
  </si>
  <si>
    <t>TRANSPORTE</t>
  </si>
  <si>
    <t>12/16/2013</t>
  </si>
  <si>
    <t>COMPRA  DE CARNICOS</t>
  </si>
  <si>
    <t>EMBUTIDOS</t>
  </si>
  <si>
    <t>POLLO</t>
  </si>
  <si>
    <t>COMPRA DE LACTEOS</t>
  </si>
  <si>
    <t>QUESOS</t>
  </si>
  <si>
    <t>12/13/2013</t>
  </si>
  <si>
    <t>COMPRA DE ABARROTES</t>
  </si>
  <si>
    <t>MERCADO</t>
  </si>
  <si>
    <t>CERTIFICADOS</t>
  </si>
  <si>
    <t>PAGO SERVICIOS</t>
  </si>
  <si>
    <t>RECARGAS</t>
  </si>
  <si>
    <t>ROPA</t>
  </si>
  <si>
    <t>IMPRESIONES</t>
  </si>
  <si>
    <t>PAPELERIA</t>
  </si>
  <si>
    <t>12/31/2013</t>
  </si>
  <si>
    <t>UTILES ESCOLARES</t>
  </si>
  <si>
    <t>.-</t>
  </si>
  <si>
    <t>Servicio de Acueducto</t>
  </si>
  <si>
    <t>Servicio de Luz</t>
  </si>
  <si>
    <t>Servicio Telefonico</t>
  </si>
  <si>
    <t>Servicio de transporte</t>
  </si>
  <si>
    <t>Servicio de Gas Natural</t>
  </si>
  <si>
    <t>Tramites Legales</t>
  </si>
  <si>
    <t>Utiles y papeleria</t>
  </si>
  <si>
    <t>Alimentacion viaje a Jamundi</t>
  </si>
  <si>
    <t>Parqueadero</t>
  </si>
  <si>
    <t>Seguros viaje a Jamundi</t>
  </si>
  <si>
    <t>Impuestos</t>
  </si>
  <si>
    <t>INGRESOS - ENTRADAS</t>
  </si>
  <si>
    <t>SALDO INICIAL</t>
  </si>
  <si>
    <t>MARIA FERNANDA NAVAS</t>
  </si>
  <si>
    <t>VIAJE A JAMUNDI</t>
  </si>
  <si>
    <t>LA CALIDAD DEL RECUERDO LTDA</t>
  </si>
  <si>
    <t>CARNE VIAJE A JAMUNDI</t>
  </si>
  <si>
    <t>MIGUEL ARIAS</t>
  </si>
  <si>
    <t>DONACION</t>
  </si>
  <si>
    <t>INGRESOS - ENTRADAS 2014</t>
  </si>
  <si>
    <t>LUZ ELENA LAVERDE Y FAMILIA</t>
  </si>
  <si>
    <t>LUZ ELENA LAVERDE</t>
  </si>
  <si>
    <t>JENIFER SANCHEZ</t>
  </si>
  <si>
    <t>ANA BEATRIZ CASTELLANOS</t>
  </si>
  <si>
    <t>LUZ MARINA NUÑEZ</t>
  </si>
  <si>
    <t>CARLOS DUQUE PROYECTOS ESTRUCTURALES</t>
  </si>
  <si>
    <t>CARLOS GOMEZ GALLEGO</t>
  </si>
  <si>
    <t>NICOLAS CACERES</t>
  </si>
  <si>
    <t>FAMILIA GIRALDO MORA</t>
  </si>
  <si>
    <t>FAMILIA GIRALDO</t>
  </si>
  <si>
    <t>FAMILIA ROJAS</t>
  </si>
  <si>
    <t>FAMILIA SUAREZ ACOSTA</t>
  </si>
  <si>
    <t>FAMILIA SOTELO</t>
  </si>
  <si>
    <t>FAMILIA PARRA HERNANDEZ</t>
  </si>
  <si>
    <t>DIANA GONZALEZ</t>
  </si>
  <si>
    <t>MARIA TERESA CACERES</t>
  </si>
  <si>
    <t>NAMARY MIRANDA</t>
  </si>
  <si>
    <t>CARLOS OVIEDO</t>
  </si>
  <si>
    <t>CECILIA BORDA</t>
  </si>
  <si>
    <t>GISELA CIFUENTES</t>
  </si>
  <si>
    <t>SALAMANCA</t>
  </si>
  <si>
    <t>HERNANDO HERRERA</t>
  </si>
  <si>
    <t>FAMILIA  SAAVEDRA AGATON</t>
  </si>
  <si>
    <t>FAMILIA TIQUE HERNANDEZ</t>
  </si>
  <si>
    <t xml:space="preserve">FAMILIA HERNANDEZ REINA </t>
  </si>
  <si>
    <t>FAMILIA JIMENZ GONZALEZ</t>
  </si>
  <si>
    <t>FAMILIA CRUZ DIAZ</t>
  </si>
  <si>
    <t>FAMILIA CASAS CASTAÑO</t>
  </si>
  <si>
    <t>FAMILIA MORENO</t>
  </si>
  <si>
    <t>FAMILIA SALGADO MARTIN</t>
  </si>
  <si>
    <t>XIMENA NUÑEZ CRUZ</t>
  </si>
  <si>
    <t>FAMILIA PINZON ROCHA</t>
  </si>
  <si>
    <t>FAMILIA   CHAVARRO</t>
  </si>
  <si>
    <t>FAMILIA   PINZON HINCAPIE</t>
  </si>
  <si>
    <t>SANCHEZ DIAZ</t>
  </si>
  <si>
    <t>FAMILIA CADENA BOBADILLA</t>
  </si>
  <si>
    <t>FAMILIA VILLANUEVA ROJAS</t>
  </si>
  <si>
    <t xml:space="preserve">FAMILIA MARQUEZ MORENO </t>
  </si>
  <si>
    <t>FAMILIA CARVAJAL VEGA</t>
  </si>
  <si>
    <t>FAMILIA RONCANCIO REY</t>
  </si>
  <si>
    <t xml:space="preserve">LUZ HELENA LAVERDE       </t>
  </si>
  <si>
    <t>JENNY MENESES</t>
  </si>
  <si>
    <t>JOAO CELSO RAUBER</t>
  </si>
  <si>
    <t>FUND HECHOS PARA TRAZCENDER</t>
  </si>
  <si>
    <t>JAVIER OSSA</t>
  </si>
  <si>
    <t>UNIVERSIDAD DEL ROSARIO</t>
  </si>
  <si>
    <t>MES</t>
  </si>
  <si>
    <t>COBRO SERVICIOS</t>
  </si>
  <si>
    <t>GMF</t>
  </si>
  <si>
    <t>INGRESO</t>
  </si>
  <si>
    <t>MAYO</t>
  </si>
  <si>
    <t>JUNIO</t>
  </si>
  <si>
    <t>JULIO</t>
  </si>
  <si>
    <t>AGOSTO</t>
  </si>
  <si>
    <t>RETEFUENTE CREE</t>
  </si>
  <si>
    <t>SEPTIEMBRE</t>
  </si>
  <si>
    <t>OCTUBRE</t>
  </si>
  <si>
    <t>NOVIEMBRE</t>
  </si>
  <si>
    <t>GASTOS FINANCIEROS 2013</t>
  </si>
  <si>
    <t>DONACION KIT</t>
  </si>
  <si>
    <t>DONACION MUEBLES</t>
  </si>
  <si>
    <t>ACREEDORES VARIOS</t>
  </si>
  <si>
    <t>CUENTAS POR PAGAR</t>
  </si>
  <si>
    <t>Gravamen movimientos financieros</t>
  </si>
  <si>
    <t>Sucursal virtual</t>
  </si>
  <si>
    <t>CARMENZA RODRIGUEZ</t>
  </si>
  <si>
    <t>MARCOLINO RUIZ</t>
  </si>
  <si>
    <t>ALVARO VILLAMIZAR BERBESI</t>
  </si>
  <si>
    <t>CARLOS PEREZ</t>
  </si>
  <si>
    <t>CARMEN CECILIA VARGAS</t>
  </si>
  <si>
    <t>RECIBO CJ</t>
  </si>
  <si>
    <t>COMTOTAL SAS ESTA POR 225000 DIF KIT PEND DE VENDER</t>
  </si>
  <si>
    <t>GASTOS FINANCIEROS</t>
  </si>
  <si>
    <t>serv portal</t>
  </si>
  <si>
    <t>gravamen</t>
  </si>
  <si>
    <t>iva</t>
  </si>
  <si>
    <t>comision</t>
  </si>
  <si>
    <t>rendimientos</t>
  </si>
  <si>
    <t>enero a junio</t>
  </si>
  <si>
    <t>Julio</t>
  </si>
  <si>
    <t>agosto</t>
  </si>
  <si>
    <t>septiembre</t>
  </si>
  <si>
    <t>octubre</t>
  </si>
  <si>
    <t>noviembre</t>
  </si>
  <si>
    <t>diciembre</t>
  </si>
  <si>
    <t>Comision</t>
  </si>
  <si>
    <t>EGRESOS - SALIDAS 2014</t>
  </si>
  <si>
    <t>06/16/2014</t>
  </si>
  <si>
    <t>CONSTRU.ARRIENDO</t>
  </si>
  <si>
    <t>ARRIENDO LOCAL</t>
  </si>
  <si>
    <t>08/19/2014</t>
  </si>
  <si>
    <t>12/26/2014</t>
  </si>
  <si>
    <t>02/14/2014</t>
  </si>
  <si>
    <t>02/28/2014</t>
  </si>
  <si>
    <t>05/22/2014</t>
  </si>
  <si>
    <t>06/27/2014</t>
  </si>
  <si>
    <t>07/30/2014</t>
  </si>
  <si>
    <t>08/22/2014</t>
  </si>
  <si>
    <t>10/24/2014</t>
  </si>
  <si>
    <t>12/14/2014</t>
  </si>
  <si>
    <t>01/27/2014</t>
  </si>
  <si>
    <t>04/28/2014</t>
  </si>
  <si>
    <t>01/23/2014</t>
  </si>
  <si>
    <t>01/31/2014</t>
  </si>
  <si>
    <t>01/14/2014</t>
  </si>
  <si>
    <t>04/21/2014</t>
  </si>
  <si>
    <t>05/14/2014</t>
  </si>
  <si>
    <t>07/28/2014</t>
  </si>
  <si>
    <t>09/17/2014</t>
  </si>
  <si>
    <t>11/18/2014</t>
  </si>
  <si>
    <t>12/27/2014</t>
  </si>
  <si>
    <t>12/24/2014</t>
  </si>
  <si>
    <t>VIAJE A VILLAVO</t>
  </si>
  <si>
    <t>REGRESO JAMUNDI</t>
  </si>
  <si>
    <t>12/30/2014</t>
  </si>
  <si>
    <t>05/28/2014</t>
  </si>
  <si>
    <t>09/14/2014</t>
  </si>
  <si>
    <t>10/28/2014</t>
  </si>
  <si>
    <t>01/15/2014</t>
  </si>
  <si>
    <t>CERTFICADO</t>
  </si>
  <si>
    <t>11/28/2014</t>
  </si>
  <si>
    <t>11/13/2014</t>
  </si>
  <si>
    <t>TRAMITES LEGALES</t>
  </si>
  <si>
    <t>PROCESO ALBA LUZ</t>
  </si>
  <si>
    <t>01/24/2014</t>
  </si>
  <si>
    <t>ASEO</t>
  </si>
  <si>
    <t>11/21/2014</t>
  </si>
  <si>
    <t>ASEO Y CAFETERIA</t>
  </si>
  <si>
    <t>DESECHABLES</t>
  </si>
  <si>
    <t>UTIILES ESCOLARES</t>
  </si>
  <si>
    <t>04/26/2014</t>
  </si>
  <si>
    <t xml:space="preserve">PAPELERIA </t>
  </si>
  <si>
    <t>COMBUSTIBLE</t>
  </si>
  <si>
    <t>11/26/2014</t>
  </si>
  <si>
    <t>11/14/2014</t>
  </si>
  <si>
    <t>11/22/2014</t>
  </si>
  <si>
    <t>NUBIA GIRALDO</t>
  </si>
  <si>
    <t>PIZZA VIAJE</t>
  </si>
  <si>
    <t>12/122014</t>
  </si>
  <si>
    <t>12/20/2014</t>
  </si>
  <si>
    <t>12/19/2014</t>
  </si>
  <si>
    <t>12/16/2014</t>
  </si>
  <si>
    <t>05/30/2014</t>
  </si>
  <si>
    <t>06/22/2014</t>
  </si>
  <si>
    <t>JASBLEITH BUSTILLO</t>
  </si>
  <si>
    <t>01/28/2014</t>
  </si>
  <si>
    <t>MATRICULA</t>
  </si>
  <si>
    <t>MATRICULAS</t>
  </si>
  <si>
    <t>SALA DE JUNTAS</t>
  </si>
  <si>
    <t>Arriendo local</t>
  </si>
  <si>
    <t>Servicio Telefonico, Celuar e internet</t>
  </si>
  <si>
    <t>Servicio de transporte viaje a Jamundi</t>
  </si>
  <si>
    <t>Utiles y papeleria para los niños</t>
  </si>
  <si>
    <t>Combustible</t>
  </si>
  <si>
    <t>Dotacion niños - madres del programa</t>
  </si>
  <si>
    <t>Alimentacion y abarrotes integrantes del programa</t>
  </si>
  <si>
    <t>Otros</t>
  </si>
  <si>
    <t>(Deficit) Excedente neto del año</t>
  </si>
  <si>
    <t>CONTADORA PUBLICA  T.P. 141819-T</t>
  </si>
  <si>
    <t>ELIZABETH RUIZ GUERRERO</t>
  </si>
  <si>
    <t>CONTADORA PUBLICA   T.P. 141819-T</t>
  </si>
  <si>
    <t>PUBLICIDAD</t>
  </si>
  <si>
    <t>CORREO</t>
  </si>
  <si>
    <t>FERRETERIA</t>
  </si>
  <si>
    <t>GASTOS LEGALES</t>
  </si>
  <si>
    <t>SERVICIO DE CELULAR</t>
  </si>
  <si>
    <t>MMTO DE VEHICULO</t>
  </si>
  <si>
    <t>SERVICIO DE AGUA Y ASEO</t>
  </si>
  <si>
    <t>SERVICIO DE CAFETERIA</t>
  </si>
  <si>
    <t>SERVICIO DE DROGUERIA</t>
  </si>
  <si>
    <t>SERVICIO DE ENERGIA</t>
  </si>
  <si>
    <t>SERVICIOS DE PAPELERIA</t>
  </si>
  <si>
    <t>COMPRA CELULAR</t>
  </si>
  <si>
    <t>SERVICIO GAS NATURAL</t>
  </si>
  <si>
    <t>SERVICIO TELEFONO E INTERNET</t>
  </si>
  <si>
    <t>SERV RESTAURANTE</t>
  </si>
  <si>
    <t>TRANSPORTE FLETES Y ACARREOS</t>
  </si>
  <si>
    <t>DONACION DE UNIFORMES</t>
  </si>
  <si>
    <t>Servicio de publicidad</t>
  </si>
  <si>
    <t>Correo portes y telegramas</t>
  </si>
  <si>
    <t>Arreglos locativos</t>
  </si>
  <si>
    <t>Utiles y papeleria Fundacion</t>
  </si>
  <si>
    <t>Servicio de Aseo y cafeteria</t>
  </si>
  <si>
    <t>Transporte Fletes y acarreos</t>
  </si>
  <si>
    <t>EGRESOS - SALIDAS 2015</t>
  </si>
  <si>
    <t>CONSECUTIVO</t>
  </si>
  <si>
    <t>NO. DOC</t>
  </si>
  <si>
    <t>ALCANSA SA</t>
  </si>
  <si>
    <t>RECIBO DE CAJA MENOR</t>
  </si>
  <si>
    <t>ES UNA DONACION</t>
  </si>
  <si>
    <t>MATRIX GIROS Y SERVICIOS SAS</t>
  </si>
  <si>
    <t>EFECTIVO LTDA.</t>
  </si>
  <si>
    <t>CUANTIAS MENORES</t>
  </si>
  <si>
    <t>DONACIONES CUADERNOS</t>
  </si>
  <si>
    <t>DISNET PUBLICIDAD</t>
  </si>
  <si>
    <t xml:space="preserve">CAMISETAS FUNDACION </t>
  </si>
  <si>
    <t>COLSUBSIDIO</t>
  </si>
  <si>
    <t>COORDINADORA</t>
  </si>
  <si>
    <t>ENVIO</t>
  </si>
  <si>
    <t>FERRETERIA LA MARIA</t>
  </si>
  <si>
    <t>DEPOSITO Y FERRETERIA</t>
  </si>
  <si>
    <t>AMMY COLOMBIA SAS</t>
  </si>
  <si>
    <t>GASTO PERSONAL CAMISAS</t>
  </si>
  <si>
    <t>INNOVA QUALITY SAS</t>
  </si>
  <si>
    <t>GASTO PERSONAL ROPA</t>
  </si>
  <si>
    <t>TATTUS</t>
  </si>
  <si>
    <t>GASTO PERSONAL ZAPATOS</t>
  </si>
  <si>
    <t>COMERCIALIZADORA MOVA SAS</t>
  </si>
  <si>
    <t>GASTO PERSONAL ZPTILLAS</t>
  </si>
  <si>
    <t>CAMARA DE COMERCIO DE BOGOTA</t>
  </si>
  <si>
    <t>PARQUEADERO PUBLICO</t>
  </si>
  <si>
    <t xml:space="preserve">PARQUEADERO </t>
  </si>
  <si>
    <t>CONDADO DEL RECREO</t>
  </si>
  <si>
    <t>PARQUEADERO PLAZOLETA CENTRO</t>
  </si>
  <si>
    <t>CITY PARKING SAS</t>
  </si>
  <si>
    <t>PARQUEADERO EL 34 IRGO</t>
  </si>
  <si>
    <t>ESTACIONAMIENTOS LUGANO SAS</t>
  </si>
  <si>
    <t>PARKING INTERNATIONAL SAS</t>
  </si>
  <si>
    <t>CARULLA PEPE</t>
  </si>
  <si>
    <t>RECARGAR DE CELULAR</t>
  </si>
  <si>
    <t>21/15/2015</t>
  </si>
  <si>
    <t>BALOTO</t>
  </si>
  <si>
    <t>PUNTOS NARANJA</t>
  </si>
  <si>
    <t>ÉXITO NORTE</t>
  </si>
  <si>
    <t>GELSA</t>
  </si>
  <si>
    <t>05/03/20145</t>
  </si>
  <si>
    <t>COMBUSTIBLES DE COLOMBIA SAS</t>
  </si>
  <si>
    <t>REPUESTOS DE AUTOMOVIL</t>
  </si>
  <si>
    <t>MMTO VEHICULOS</t>
  </si>
  <si>
    <t>ACUEDUCTO</t>
  </si>
  <si>
    <t xml:space="preserve">SERV AGUA </t>
  </si>
  <si>
    <t>JAPON KOREA BOGOTA SAS</t>
  </si>
  <si>
    <t>SERV ASEO</t>
  </si>
  <si>
    <t>SERVICIO DE ACUEDUCTO Y ALCANTARILLADO</t>
  </si>
  <si>
    <t>ÉXITO</t>
  </si>
  <si>
    <t>SERV DE CAFETERIA</t>
  </si>
  <si>
    <t>PAN PA YA LTDA.</t>
  </si>
  <si>
    <t>SUPER TIENDAS COMUNAL S.P</t>
  </si>
  <si>
    <t>MERKA MAX P.G</t>
  </si>
  <si>
    <t>STAR MART</t>
  </si>
  <si>
    <t>CENTRO COMERCIAL SORPRESAS</t>
  </si>
  <si>
    <t>OLIMPICA</t>
  </si>
  <si>
    <t>DILETO CAFÉ</t>
  </si>
  <si>
    <t>CENTRO PRIMAVERA PLAZA COMERC.</t>
  </si>
  <si>
    <t>PANADERIA Y PASTELERIA</t>
  </si>
  <si>
    <t>MUNDIAL PLASTIC</t>
  </si>
  <si>
    <t>PASTELERIA Y PANADERIA SAS</t>
  </si>
  <si>
    <t>COPSERVIR LTDA.</t>
  </si>
  <si>
    <t>SUPERMERCADO SURTIR</t>
  </si>
  <si>
    <t>CREPES Y WAFFLES SA</t>
  </si>
  <si>
    <t>DISTRIBUIDORA DE QUESO EL ORIEN.</t>
  </si>
  <si>
    <t>RESTCAFE SAS</t>
  </si>
  <si>
    <t>MERCADOS BLANCOS TORRES LTDA</t>
  </si>
  <si>
    <t>FARMATODO</t>
  </si>
  <si>
    <t>SERV DROGUERIA</t>
  </si>
  <si>
    <t>SERVICIO DROGUERIA</t>
  </si>
  <si>
    <t>CODENSA</t>
  </si>
  <si>
    <t>SERV LUZ</t>
  </si>
  <si>
    <t>SERV PAPELERIA</t>
  </si>
  <si>
    <t>SURTIMAX SAN CRISTOBAL</t>
  </si>
  <si>
    <t>TECNOMEMORY ACCESORIOS</t>
  </si>
  <si>
    <t>BOX INTERNET</t>
  </si>
  <si>
    <t>BOX  PAPELERIA</t>
  </si>
  <si>
    <t>BOX PAPELERIA</t>
  </si>
  <si>
    <t>SERV PUBLICO GAS</t>
  </si>
  <si>
    <t>CLARO</t>
  </si>
  <si>
    <t>SERV PUBLICO IN TEL</t>
  </si>
  <si>
    <t>SUPRORES SAS</t>
  </si>
  <si>
    <t>OLIMPÍCA</t>
  </si>
  <si>
    <t>MERCADO ZAPATOCA SAS</t>
  </si>
  <si>
    <t>ALKOSTO SAS</t>
  </si>
  <si>
    <t>CARULLA POLO CLUB</t>
  </si>
  <si>
    <t>PESQUERIA</t>
  </si>
  <si>
    <t>HICO FISH SAS</t>
  </si>
  <si>
    <t>SURTIMAX CARRERA 51</t>
  </si>
  <si>
    <t>CARNES FINAS GUADALUPE SAS</t>
  </si>
  <si>
    <t>MIS CARNES PARRILLA</t>
  </si>
  <si>
    <t>RIFUNIDO INVERSIONES LTDA</t>
  </si>
  <si>
    <t>MUNDICERDOS A.P</t>
  </si>
  <si>
    <t>AGROPECUARIA ALIAR SA</t>
  </si>
  <si>
    <t>FRUTIVERDURAS EL GRAN MORTINO</t>
  </si>
  <si>
    <t>TOBERIN CENTRO</t>
  </si>
  <si>
    <t>CENCOSUD COLOMBIA SAS</t>
  </si>
  <si>
    <t>GRAN SHANGAI</t>
  </si>
  <si>
    <t>DELY POLLO DISTRIBUIDORA AVICOLA</t>
  </si>
  <si>
    <t>AVIDESA MAC POLLO SA</t>
  </si>
  <si>
    <t>DELIANDES</t>
  </si>
  <si>
    <t>TRANSPORTE SILLAS</t>
  </si>
  <si>
    <t>CREACIONES ANDALUCIA</t>
  </si>
  <si>
    <t>UNIFORME DONACION</t>
  </si>
  <si>
    <t>CONTECCIONES VANESSA</t>
  </si>
  <si>
    <t>TRIPLE W</t>
  </si>
  <si>
    <t>ZAPATOS DE COLEGIO</t>
  </si>
  <si>
    <t>COMPRANDO EN PISADAS</t>
  </si>
  <si>
    <t>GASTOS FINANCIEROS 2015</t>
  </si>
  <si>
    <t>RETEFUENTE</t>
  </si>
  <si>
    <t>ENERO</t>
  </si>
  <si>
    <t>FEBRERO</t>
  </si>
  <si>
    <t>MARZO</t>
  </si>
  <si>
    <t>ABRIL</t>
  </si>
  <si>
    <t>LISTADO DE BENEFACTORES 2015</t>
  </si>
  <si>
    <t>NOMBRES BENEFACTORES</t>
  </si>
  <si>
    <r>
      <t>1.</t>
    </r>
    <r>
      <rPr>
        <b/>
        <sz val="7"/>
        <rFont val="Times New Roman"/>
        <family val="1"/>
      </rPr>
      <t xml:space="preserve">     </t>
    </r>
    <r>
      <rPr>
        <b/>
        <sz val="14"/>
        <rFont val="Arial"/>
        <family val="2"/>
      </rPr>
      <t xml:space="preserve"> </t>
    </r>
    <r>
      <rPr>
        <b/>
        <sz val="10"/>
        <rFont val="Arial"/>
        <family val="2"/>
      </rPr>
      <t>LAVERDE &amp; CIA SAS</t>
    </r>
  </si>
  <si>
    <t>MUEBLES</t>
  </si>
  <si>
    <r>
      <t>2.</t>
    </r>
    <r>
      <rPr>
        <b/>
        <sz val="7"/>
        <rFont val="Times New Roman"/>
        <family val="1"/>
      </rPr>
      <t xml:space="preserve">     </t>
    </r>
    <r>
      <rPr>
        <b/>
        <sz val="10"/>
        <rFont val="Arial"/>
        <family val="2"/>
      </rPr>
      <t xml:space="preserve"> MARI0 NAVAS GRANADOS</t>
    </r>
  </si>
  <si>
    <r>
      <t>3.</t>
    </r>
    <r>
      <rPr>
        <b/>
        <sz val="7"/>
        <rFont val="Times New Roman"/>
        <family val="1"/>
      </rPr>
      <t xml:space="preserve">     </t>
    </r>
    <r>
      <rPr>
        <b/>
        <sz val="10"/>
        <rFont val="Arial"/>
        <family val="2"/>
      </rPr>
      <t xml:space="preserve"> ANDRES CHAMORRO ILUMIN.SAS   PASES ELEMENTS LIVE</t>
    </r>
  </si>
  <si>
    <r>
      <t>4.</t>
    </r>
    <r>
      <rPr>
        <b/>
        <sz val="7"/>
        <rFont val="Times New Roman"/>
        <family val="1"/>
      </rPr>
      <t xml:space="preserve">     </t>
    </r>
    <r>
      <rPr>
        <b/>
        <sz val="10"/>
        <rFont val="Arial"/>
        <family val="2"/>
      </rPr>
      <t xml:space="preserve"> CARLOS OVIEDO</t>
    </r>
  </si>
  <si>
    <t>DINERO EN EFECTIVO</t>
  </si>
  <si>
    <r>
      <t>5.</t>
    </r>
    <r>
      <rPr>
        <b/>
        <sz val="7"/>
        <rFont val="Times New Roman"/>
        <family val="1"/>
      </rPr>
      <t xml:space="preserve">     </t>
    </r>
    <r>
      <rPr>
        <b/>
        <sz val="10"/>
        <rFont val="Arial"/>
        <family val="2"/>
      </rPr>
      <t xml:space="preserve"> MARIA TERESA CACERES</t>
    </r>
  </si>
  <si>
    <t>MUEBLES Y EQUIPOS,LIBRO</t>
  </si>
  <si>
    <r>
      <t>6.</t>
    </r>
    <r>
      <rPr>
        <b/>
        <sz val="7"/>
        <rFont val="Times New Roman"/>
        <family val="1"/>
      </rPr>
      <t xml:space="preserve">     </t>
    </r>
    <r>
      <rPr>
        <b/>
        <sz val="10"/>
        <rFont val="Arial"/>
        <family val="2"/>
      </rPr>
      <t xml:space="preserve"> CECILIA BORDA</t>
    </r>
  </si>
  <si>
    <t>REFRIGERIOS</t>
  </si>
  <si>
    <r>
      <t>7.</t>
    </r>
    <r>
      <rPr>
        <b/>
        <sz val="7"/>
        <rFont val="Times New Roman"/>
        <family val="1"/>
      </rPr>
      <t xml:space="preserve">     </t>
    </r>
    <r>
      <rPr>
        <b/>
        <sz val="10"/>
        <rFont val="Arial"/>
        <family val="2"/>
      </rPr>
      <t xml:space="preserve"> PROYECTOS ESTRUCTURALES </t>
    </r>
  </si>
  <si>
    <t>CONSIGNACION</t>
  </si>
  <si>
    <r>
      <t>8.</t>
    </r>
    <r>
      <rPr>
        <b/>
        <sz val="7"/>
        <rFont val="Times New Roman"/>
        <family val="1"/>
      </rPr>
      <t xml:space="preserve">     </t>
    </r>
    <r>
      <rPr>
        <b/>
        <sz val="10"/>
        <rFont val="Arial"/>
        <family val="2"/>
      </rPr>
      <t>FREDY VLADIMIR MARIACHI</t>
    </r>
  </si>
  <si>
    <t>PRESENTACION</t>
  </si>
  <si>
    <t>EFECTIVO</t>
  </si>
  <si>
    <t>MUEBLES Y ENSERES</t>
  </si>
  <si>
    <r>
      <t>17.</t>
    </r>
    <r>
      <rPr>
        <b/>
        <sz val="7"/>
        <rFont val="Times New Roman"/>
        <family val="1"/>
      </rPr>
      <t xml:space="preserve">  </t>
    </r>
    <r>
      <rPr>
        <b/>
        <sz val="10"/>
        <rFont val="Arial"/>
        <family val="2"/>
      </rPr>
      <t>FAMILIA   PINZON HINCAPIE</t>
    </r>
  </si>
  <si>
    <r>
      <t>18.</t>
    </r>
    <r>
      <rPr>
        <b/>
        <sz val="7"/>
        <rFont val="Times New Roman"/>
        <family val="1"/>
      </rPr>
      <t xml:space="preserve">  </t>
    </r>
    <r>
      <rPr>
        <b/>
        <sz val="10"/>
        <rFont val="Arial"/>
        <family val="2"/>
      </rPr>
      <t>FAMILIA  SALAMANCA</t>
    </r>
  </si>
  <si>
    <r>
      <t>19.</t>
    </r>
    <r>
      <rPr>
        <b/>
        <sz val="7"/>
        <rFont val="Times New Roman"/>
        <family val="1"/>
      </rPr>
      <t xml:space="preserve">  </t>
    </r>
    <r>
      <rPr>
        <b/>
        <sz val="10"/>
        <rFont val="Arial"/>
        <family val="2"/>
      </rPr>
      <t>FAMILIA  SANCHEZ DIAZ</t>
    </r>
  </si>
  <si>
    <r>
      <t>20.</t>
    </r>
    <r>
      <rPr>
        <b/>
        <sz val="7"/>
        <rFont val="Times New Roman"/>
        <family val="1"/>
      </rPr>
      <t xml:space="preserve">  </t>
    </r>
    <r>
      <rPr>
        <b/>
        <sz val="10"/>
        <rFont val="Arial"/>
        <family val="2"/>
      </rPr>
      <t>FAMILIA   CADENA BOBADILLA</t>
    </r>
  </si>
  <si>
    <r>
      <t>21.</t>
    </r>
    <r>
      <rPr>
        <b/>
        <sz val="7"/>
        <rFont val="Times New Roman"/>
        <family val="1"/>
      </rPr>
      <t xml:space="preserve">  </t>
    </r>
    <r>
      <rPr>
        <b/>
        <sz val="10"/>
        <rFont val="Arial"/>
        <family val="2"/>
      </rPr>
      <t xml:space="preserve">FAMILIA  SAAVEDRA AGATON </t>
    </r>
  </si>
  <si>
    <r>
      <t>22.</t>
    </r>
    <r>
      <rPr>
        <b/>
        <sz val="7"/>
        <rFont val="Times New Roman"/>
        <family val="1"/>
      </rPr>
      <t xml:space="preserve">  </t>
    </r>
    <r>
      <rPr>
        <b/>
        <sz val="10"/>
        <rFont val="Arial"/>
        <family val="2"/>
      </rPr>
      <t>FAMILIA VILLANUEVA ROJAS</t>
    </r>
  </si>
  <si>
    <r>
      <t>23.</t>
    </r>
    <r>
      <rPr>
        <b/>
        <sz val="7"/>
        <rFont val="Times New Roman"/>
        <family val="1"/>
      </rPr>
      <t xml:space="preserve">  </t>
    </r>
    <r>
      <rPr>
        <b/>
        <sz val="10"/>
        <rFont val="Arial"/>
        <family val="2"/>
      </rPr>
      <t>FAMILIA TIQUE HERNANDEZ</t>
    </r>
  </si>
  <si>
    <r>
      <t>24.</t>
    </r>
    <r>
      <rPr>
        <b/>
        <sz val="7"/>
        <rFont val="Times New Roman"/>
        <family val="1"/>
      </rPr>
      <t xml:space="preserve">  </t>
    </r>
    <r>
      <rPr>
        <b/>
        <sz val="10"/>
        <rFont val="Arial"/>
        <family val="2"/>
      </rPr>
      <t>FAMILIA MARQUEZ MORENO</t>
    </r>
  </si>
  <si>
    <r>
      <t>25.</t>
    </r>
    <r>
      <rPr>
        <b/>
        <sz val="7"/>
        <rFont val="Times New Roman"/>
        <family val="1"/>
      </rPr>
      <t xml:space="preserve">  </t>
    </r>
    <r>
      <rPr>
        <b/>
        <sz val="10"/>
        <rFont val="Arial"/>
        <family val="2"/>
      </rPr>
      <t>FAMILIA GIRALDO</t>
    </r>
  </si>
  <si>
    <r>
      <t>26.</t>
    </r>
    <r>
      <rPr>
        <b/>
        <sz val="7"/>
        <rFont val="Times New Roman"/>
        <family val="1"/>
      </rPr>
      <t xml:space="preserve">  </t>
    </r>
    <r>
      <rPr>
        <b/>
        <sz val="10"/>
        <rFont val="Arial"/>
        <family val="2"/>
      </rPr>
      <t>FAMILIA  GARCIA GIL</t>
    </r>
  </si>
  <si>
    <r>
      <t>27.</t>
    </r>
    <r>
      <rPr>
        <b/>
        <sz val="7"/>
        <rFont val="Times New Roman"/>
        <family val="1"/>
      </rPr>
      <t xml:space="preserve">  </t>
    </r>
    <r>
      <rPr>
        <b/>
        <sz val="10"/>
        <rFont val="Arial"/>
        <family val="2"/>
      </rPr>
      <t>FAMILIA HERNANDEZ REINA</t>
    </r>
  </si>
  <si>
    <r>
      <t>28.</t>
    </r>
    <r>
      <rPr>
        <b/>
        <sz val="7"/>
        <rFont val="Times New Roman"/>
        <family val="1"/>
      </rPr>
      <t xml:space="preserve">  </t>
    </r>
    <r>
      <rPr>
        <b/>
        <sz val="10"/>
        <rFont val="Arial"/>
        <family val="2"/>
      </rPr>
      <t>FAMILIA JIMENZ GONZALEZ</t>
    </r>
  </si>
  <si>
    <r>
      <t>29.</t>
    </r>
    <r>
      <rPr>
        <b/>
        <sz val="7"/>
        <rFont val="Times New Roman"/>
        <family val="1"/>
      </rPr>
      <t xml:space="preserve">  </t>
    </r>
    <r>
      <rPr>
        <b/>
        <sz val="10"/>
        <rFont val="Arial"/>
        <family val="2"/>
      </rPr>
      <t>FAMILIA CRUZ DIAZ</t>
    </r>
  </si>
  <si>
    <r>
      <t>30.</t>
    </r>
    <r>
      <rPr>
        <b/>
        <sz val="7"/>
        <rFont val="Times New Roman"/>
        <family val="1"/>
      </rPr>
      <t xml:space="preserve">  </t>
    </r>
    <r>
      <rPr>
        <b/>
        <sz val="10"/>
        <rFont val="Arial"/>
        <family val="2"/>
      </rPr>
      <t>FAMILIA ROJAS</t>
    </r>
  </si>
  <si>
    <r>
      <t>31.</t>
    </r>
    <r>
      <rPr>
        <b/>
        <sz val="7"/>
        <rFont val="Times New Roman"/>
        <family val="1"/>
      </rPr>
      <t xml:space="preserve">  </t>
    </r>
    <r>
      <rPr>
        <b/>
        <sz val="10"/>
        <rFont val="Arial"/>
        <family val="2"/>
      </rPr>
      <t>FAMILIA SUAREZ ACOSTA</t>
    </r>
  </si>
  <si>
    <r>
      <t>32.</t>
    </r>
    <r>
      <rPr>
        <b/>
        <sz val="7"/>
        <rFont val="Times New Roman"/>
        <family val="1"/>
      </rPr>
      <t xml:space="preserve">  </t>
    </r>
    <r>
      <rPr>
        <b/>
        <sz val="10"/>
        <rFont val="Arial"/>
        <family val="2"/>
      </rPr>
      <t>FAMILIA CARVAJAL VEGA</t>
    </r>
  </si>
  <si>
    <r>
      <t>33.</t>
    </r>
    <r>
      <rPr>
        <b/>
        <sz val="7"/>
        <rFont val="Times New Roman"/>
        <family val="1"/>
      </rPr>
      <t xml:space="preserve">  </t>
    </r>
    <r>
      <rPr>
        <b/>
        <sz val="10"/>
        <rFont val="Arial"/>
        <family val="2"/>
      </rPr>
      <t>FAMILIA CASAS CASTAÑO</t>
    </r>
  </si>
  <si>
    <r>
      <t>34.</t>
    </r>
    <r>
      <rPr>
        <b/>
        <sz val="7"/>
        <rFont val="Times New Roman"/>
        <family val="1"/>
      </rPr>
      <t xml:space="preserve">  </t>
    </r>
    <r>
      <rPr>
        <b/>
        <sz val="10"/>
        <rFont val="Arial"/>
        <family val="2"/>
      </rPr>
      <t>FAMILIA SOTELO</t>
    </r>
  </si>
  <si>
    <r>
      <t>35.</t>
    </r>
    <r>
      <rPr>
        <b/>
        <sz val="7"/>
        <rFont val="Times New Roman"/>
        <family val="1"/>
      </rPr>
      <t xml:space="preserve">  </t>
    </r>
    <r>
      <rPr>
        <b/>
        <sz val="10"/>
        <rFont val="Arial"/>
        <family val="2"/>
      </rPr>
      <t>FAMILIA MORENO</t>
    </r>
  </si>
  <si>
    <r>
      <t>36.</t>
    </r>
    <r>
      <rPr>
        <b/>
        <sz val="7"/>
        <rFont val="Times New Roman"/>
        <family val="1"/>
      </rPr>
      <t xml:space="preserve">  </t>
    </r>
    <r>
      <rPr>
        <b/>
        <sz val="10"/>
        <rFont val="Arial"/>
        <family val="2"/>
      </rPr>
      <t xml:space="preserve">FAMILIA RONCANCIO REY </t>
    </r>
  </si>
  <si>
    <r>
      <t>37.</t>
    </r>
    <r>
      <rPr>
        <b/>
        <sz val="7"/>
        <rFont val="Times New Roman"/>
        <family val="1"/>
      </rPr>
      <t xml:space="preserve">  </t>
    </r>
    <r>
      <rPr>
        <b/>
        <sz val="10"/>
        <rFont val="Arial"/>
        <family val="2"/>
      </rPr>
      <t>FAMILIA SALGADO MARTIN</t>
    </r>
  </si>
  <si>
    <r>
      <t>38.</t>
    </r>
    <r>
      <rPr>
        <b/>
        <sz val="7"/>
        <rFont val="Times New Roman"/>
        <family val="1"/>
      </rPr>
      <t xml:space="preserve">  </t>
    </r>
    <r>
      <rPr>
        <b/>
        <sz val="10"/>
        <rFont val="Arial"/>
        <family val="2"/>
      </rPr>
      <t>FAMILIA PARRA HERNANDEZ</t>
    </r>
  </si>
  <si>
    <r>
      <t>39.</t>
    </r>
    <r>
      <rPr>
        <b/>
        <sz val="7"/>
        <rFont val="Times New Roman"/>
        <family val="1"/>
      </rPr>
      <t xml:space="preserve">  </t>
    </r>
    <r>
      <rPr>
        <b/>
        <sz val="10"/>
        <rFont val="Arial"/>
        <family val="2"/>
      </rPr>
      <t>DIANA GONZALEZ</t>
    </r>
  </si>
  <si>
    <t xml:space="preserve">PAGO UNIVERSIDADES          </t>
  </si>
  <si>
    <t>DONACIONES EFECTIVO Y ESPECIE</t>
  </si>
  <si>
    <t>NOSOTROS</t>
  </si>
  <si>
    <t>Entrega donacion universidad</t>
  </si>
  <si>
    <t xml:space="preserve">UTILIDAD </t>
  </si>
  <si>
    <r>
      <t>9.</t>
    </r>
    <r>
      <rPr>
        <b/>
        <sz val="7"/>
        <rFont val="Times New Roman"/>
        <family val="1"/>
      </rPr>
      <t xml:space="preserve">  </t>
    </r>
    <r>
      <rPr>
        <b/>
        <sz val="10"/>
        <rFont val="Arial"/>
        <family val="2"/>
      </rPr>
      <t>XIMENA NUÑEZ CRUZ</t>
    </r>
  </si>
  <si>
    <r>
      <t>10.</t>
    </r>
    <r>
      <rPr>
        <b/>
        <sz val="7"/>
        <rFont val="Times New Roman"/>
        <family val="1"/>
      </rPr>
      <t xml:space="preserve">  </t>
    </r>
    <r>
      <rPr>
        <b/>
        <sz val="10"/>
        <rFont val="Arial"/>
        <family val="2"/>
      </rPr>
      <t>MA.DEL PILAR RODRIGUEZ</t>
    </r>
  </si>
  <si>
    <r>
      <t>11.</t>
    </r>
    <r>
      <rPr>
        <b/>
        <sz val="7"/>
        <rFont val="Times New Roman"/>
        <family val="1"/>
      </rPr>
      <t xml:space="preserve">  </t>
    </r>
    <r>
      <rPr>
        <b/>
        <sz val="10"/>
        <rFont val="Arial"/>
        <family val="2"/>
      </rPr>
      <t>GABRIEL AMOROCHO</t>
    </r>
  </si>
  <si>
    <r>
      <t>12.</t>
    </r>
    <r>
      <rPr>
        <b/>
        <sz val="7"/>
        <rFont val="Times New Roman"/>
        <family val="1"/>
      </rPr>
      <t xml:space="preserve">  </t>
    </r>
    <r>
      <rPr>
        <b/>
        <sz val="10"/>
        <rFont val="Arial"/>
        <family val="2"/>
      </rPr>
      <t>FAMILIA PINZON ROCHA</t>
    </r>
  </si>
  <si>
    <t>Diversion Niños Element Live</t>
  </si>
  <si>
    <t xml:space="preserve">FACTURAS DE COMPRAS </t>
  </si>
  <si>
    <t>FC No</t>
  </si>
  <si>
    <t>DAVIVIENDA</t>
  </si>
  <si>
    <t>TRASACCION</t>
  </si>
  <si>
    <t>CERAGRO</t>
  </si>
  <si>
    <t>SUBWAY</t>
  </si>
  <si>
    <t>MISSLULU</t>
  </si>
  <si>
    <t>CCESORIOS</t>
  </si>
  <si>
    <t>COMERCIALIZADORA NOVA</t>
  </si>
  <si>
    <t>ZAPATILLAS</t>
  </si>
  <si>
    <t>CARNES LA SUIZA Y CIA LTDA</t>
  </si>
  <si>
    <t>FACTURA PAGO</t>
  </si>
  <si>
    <t>FALABELLA</t>
  </si>
  <si>
    <t>ZAPATOS</t>
  </si>
  <si>
    <t>MC.NELY SAS</t>
  </si>
  <si>
    <t>ALIMENTOS</t>
  </si>
  <si>
    <t>DISTRACOM</t>
  </si>
  <si>
    <t>MERKAMAX PG</t>
  </si>
  <si>
    <t>KOBA COLOMBIA SAS</t>
  </si>
  <si>
    <t>ALMERCADO</t>
  </si>
  <si>
    <t>MARES</t>
  </si>
  <si>
    <t>EFECTIVO LTDA</t>
  </si>
  <si>
    <t>GIRO</t>
  </si>
  <si>
    <t>SERVICIOS NACIONALES SA</t>
  </si>
  <si>
    <t>EL CERDITO D ELA CORTE</t>
  </si>
  <si>
    <t>SERVICIOS PUBLICOS</t>
  </si>
  <si>
    <t>NOTARIA 73</t>
  </si>
  <si>
    <t>DECLARACIONES</t>
  </si>
  <si>
    <t>MATRIX GIROS SAS</t>
  </si>
  <si>
    <t xml:space="preserve">DROGUERIA CAFAM </t>
  </si>
  <si>
    <t>MEDICAMENTOS</t>
  </si>
  <si>
    <t>RECIBO D ECAJA</t>
  </si>
  <si>
    <t>SURTIFRUVER DE LA SABANA</t>
  </si>
  <si>
    <t>PAGO FACTURA</t>
  </si>
  <si>
    <t>ULTRAMODA</t>
  </si>
  <si>
    <t>LUNA</t>
  </si>
  <si>
    <t>ACCESORIOS</t>
  </si>
  <si>
    <t>PROCAFECOL SA</t>
  </si>
  <si>
    <t>CAPUCHINO</t>
  </si>
  <si>
    <t>CCOPERATIVA COLANTA</t>
  </si>
  <si>
    <t>HOME SENTRY</t>
  </si>
  <si>
    <t>INSUMOS</t>
  </si>
  <si>
    <t>RECARGA</t>
  </si>
  <si>
    <t>DUMBO SALSA</t>
  </si>
  <si>
    <t>POLVO ESCARLATA</t>
  </si>
  <si>
    <t>CREDIBANCO</t>
  </si>
  <si>
    <t>RECIBO</t>
  </si>
  <si>
    <t>DKMETROS SAS</t>
  </si>
  <si>
    <t>PAN PA YA LTDA</t>
  </si>
  <si>
    <t>MANDAPLATA</t>
  </si>
  <si>
    <t xml:space="preserve">        19/03/2016</t>
  </si>
  <si>
    <t>ALKOSTO SA</t>
  </si>
  <si>
    <t>HUEVOS EL ENCANTO</t>
  </si>
  <si>
    <t>RECIBO DE CAJA</t>
  </si>
  <si>
    <t>FRUTIVERDURAS</t>
  </si>
  <si>
    <t>VERDURAS</t>
  </si>
  <si>
    <t>CARNES</t>
  </si>
  <si>
    <t>PAÑALERA HGGIES</t>
  </si>
  <si>
    <t>PAÑELES</t>
  </si>
  <si>
    <t>MERCADOS  BLANCO LTDA</t>
  </si>
  <si>
    <t>PORTA</t>
  </si>
  <si>
    <t>SURTI AVES 22</t>
  </si>
  <si>
    <t>DISTRIBUIDORA AVICOLA</t>
  </si>
  <si>
    <t>POLLLO</t>
  </si>
  <si>
    <t>DROGUERIA SAN CIPRIANO</t>
  </si>
  <si>
    <t>LINVERSIONES LUOSOLTDA</t>
  </si>
  <si>
    <t>DON JACOBO SA</t>
  </si>
  <si>
    <t>FRUTAS Y VERDURAS DEL CAMPO</t>
  </si>
  <si>
    <t>FRESCONGELADOS SA</t>
  </si>
  <si>
    <t xml:space="preserve"> RENOVACION INSCRIPCION</t>
  </si>
  <si>
    <t>RENOVACION INSCRIPCION</t>
  </si>
  <si>
    <t>KIT</t>
  </si>
  <si>
    <t>SERVICIO PUBLICOS</t>
  </si>
  <si>
    <t>EXTRACTO BANCARIO</t>
  </si>
  <si>
    <t>KOBA COLOMBIA S.A.S</t>
  </si>
  <si>
    <t>HOMECENTER</t>
  </si>
  <si>
    <t>SERVICIO TECNICO</t>
  </si>
  <si>
    <t>DISPLAY</t>
  </si>
  <si>
    <t>TIQUETE</t>
  </si>
  <si>
    <t>GIGRO</t>
  </si>
  <si>
    <t>INTERCOMUNICACIONES</t>
  </si>
  <si>
    <t>CARNES NORMANDO</t>
  </si>
  <si>
    <t>SERVICO TECNICO</t>
  </si>
  <si>
    <t>MICROFONO</t>
  </si>
  <si>
    <t>CARULLA PEPE SIERRA</t>
  </si>
  <si>
    <t>MERKA MAX PG</t>
  </si>
  <si>
    <t>FLORES</t>
  </si>
  <si>
    <t>SERVICOS NACIONALES SAS</t>
  </si>
  <si>
    <t>SERVICOS PUBLICOS</t>
  </si>
  <si>
    <t>CUENTA DE COBRO</t>
  </si>
  <si>
    <t>VENTA IMPRESORA</t>
  </si>
  <si>
    <t>REPARACION DE EQUIPO</t>
  </si>
  <si>
    <t>MANTENIMIENTO TABLET</t>
  </si>
  <si>
    <t>AGUA MINERAL</t>
  </si>
  <si>
    <t xml:space="preserve">FRUTIVERDURAS </t>
  </si>
  <si>
    <t>NACHO NET</t>
  </si>
  <si>
    <t>SERVICIOS NACIONALES SAS</t>
  </si>
  <si>
    <t>ADORNARTE</t>
  </si>
  <si>
    <t xml:space="preserve">MOVISTAR </t>
  </si>
  <si>
    <t>DEPOSITO FERRETERIA</t>
  </si>
  <si>
    <t>MATERIALES</t>
  </si>
  <si>
    <t>YONGGANG ZHUANG</t>
  </si>
  <si>
    <t>SERVICIOS NACIONALE SAS</t>
  </si>
  <si>
    <t>FOTO IMPERIAL</t>
  </si>
  <si>
    <t>FOTOS</t>
  </si>
  <si>
    <t>JUMBO</t>
  </si>
  <si>
    <t>ANTONELLY S.A.S</t>
  </si>
  <si>
    <t>PIN CERTIFICADO</t>
  </si>
  <si>
    <t>LA GRAN MANZANA  SAS</t>
  </si>
  <si>
    <t>SERVIOS NACIONALES SA</t>
  </si>
  <si>
    <t>BANCO SUDAMERIS</t>
  </si>
  <si>
    <t>TEXTILES SWANTEX</t>
  </si>
  <si>
    <t>CALZADO LA REBAJA</t>
  </si>
  <si>
    <t>CLAZADO</t>
  </si>
  <si>
    <t xml:space="preserve">RFRUTIVERDURAS </t>
  </si>
  <si>
    <t>NATURAL FOOD SAS</t>
  </si>
  <si>
    <t>ACUERDO D EPAGO HASTA DICIEMBRE</t>
  </si>
  <si>
    <t>CONTRANSHUILA</t>
  </si>
  <si>
    <t>COOTRNASLABOY</t>
  </si>
  <si>
    <t>COOOTRASFUSA</t>
  </si>
  <si>
    <t>ARENA</t>
  </si>
  <si>
    <t xml:space="preserve">CLARO </t>
  </si>
  <si>
    <t>COMCEL S.A</t>
  </si>
  <si>
    <t>D1</t>
  </si>
  <si>
    <t>BLANCO TORRES LTDA</t>
  </si>
  <si>
    <t xml:space="preserve">MISCELANEA </t>
  </si>
  <si>
    <t>COOTRANS LA BOYACA</t>
  </si>
  <si>
    <t>TIQUETE VIAJE</t>
  </si>
  <si>
    <t>COOTRANSHUILA</t>
  </si>
  <si>
    <t>AUTOSERVICIO EL PORVENIR</t>
  </si>
  <si>
    <t>PRODUCTOS</t>
  </si>
  <si>
    <t xml:space="preserve">ALKOSTO </t>
  </si>
  <si>
    <t>FARMAVIDA</t>
  </si>
  <si>
    <t>TRANSACCION</t>
  </si>
  <si>
    <t>TELMEX</t>
  </si>
  <si>
    <t>TELMEX HOGAR</t>
  </si>
  <si>
    <t>BANCOLOMBIA</t>
  </si>
  <si>
    <t>DEPOSITO</t>
  </si>
  <si>
    <t>COOMOTOR</t>
  </si>
  <si>
    <t xml:space="preserve"> TIQUETE VIAJE</t>
  </si>
  <si>
    <t>ONLY</t>
  </si>
  <si>
    <t>ARTICULOS</t>
  </si>
  <si>
    <t>VELOTAX LTDA</t>
  </si>
  <si>
    <t xml:space="preserve">MI TERMINAL </t>
  </si>
  <si>
    <t>TIQUETE EQUIPAJE</t>
  </si>
  <si>
    <t>COOPERATIVA DE TRNSPORTES</t>
  </si>
  <si>
    <t>SANDWICH QBANO</t>
  </si>
  <si>
    <t>OUTLET YUMBO</t>
  </si>
  <si>
    <t>SURTIMAX</t>
  </si>
  <si>
    <t>SUPERMERCADO</t>
  </si>
  <si>
    <t xml:space="preserve">ARTICULOS </t>
  </si>
  <si>
    <t xml:space="preserve">TELMEX HOGAR </t>
  </si>
  <si>
    <t>DONACIONES 2016</t>
  </si>
  <si>
    <t>MATRIX GIROS SA</t>
  </si>
  <si>
    <t>PAGO GIRO</t>
  </si>
  <si>
    <t>SERVICIOS POSTALES SA</t>
  </si>
  <si>
    <t>ACCIONES Y VALORES</t>
  </si>
  <si>
    <t>GASTOS DE VIAJE</t>
  </si>
  <si>
    <t>MANTENIMIENTO Y REPARACIONES</t>
  </si>
  <si>
    <t>NO SE DE QUE ES</t>
  </si>
  <si>
    <t>DOTACION NIÑOS Y MADRES DE LA FUNDACION</t>
  </si>
  <si>
    <t>MEDICO Y DROGAS</t>
  </si>
  <si>
    <t xml:space="preserve">ACTIVOS FIJOS </t>
  </si>
  <si>
    <t>Gastos bancarios</t>
  </si>
  <si>
    <t>NO TIENE TOTAL LE FALTA PARTE DEL RECIBO</t>
  </si>
  <si>
    <t>mercado viaje a cali</t>
  </si>
  <si>
    <t xml:space="preserve">carnes vije a cali </t>
  </si>
  <si>
    <t>compra medicina sandra osorio</t>
  </si>
  <si>
    <t>seguro envio</t>
  </si>
  <si>
    <t>consignacion bco.colombia p</t>
  </si>
  <si>
    <t>pago impresora</t>
  </si>
  <si>
    <t>Entrega donacion universidad Y Transporte Jamundi</t>
  </si>
  <si>
    <t xml:space="preserve">                               LISTADO BENEFACTORES 20017</t>
  </si>
  <si>
    <t xml:space="preserve">      NOMBRE BENEFICIARIO</t>
  </si>
  <si>
    <t>VALOR DONACION</t>
  </si>
  <si>
    <t>ALEXANDRE PINTO</t>
  </si>
  <si>
    <t>MARCELA BRICEÑO DONN</t>
  </si>
  <si>
    <t>LUZ HELENA LAVERDE</t>
  </si>
  <si>
    <t>FAMILIA OSPINA CONTRERAS</t>
  </si>
  <si>
    <t>FAMILIA MARQUEZ GUEVARA</t>
  </si>
  <si>
    <t xml:space="preserve">FAMILIA  ZULUAGA CONTRERAS </t>
  </si>
  <si>
    <t>FAMILIA GUZMAN AREVALO</t>
  </si>
  <si>
    <t>FAMILIA ACOSTA MEDINA</t>
  </si>
  <si>
    <t>FAMILIA RONDON NARVAEZ</t>
  </si>
  <si>
    <t>Efectivo</t>
  </si>
  <si>
    <t>FAMILIA LEMUS TROYA</t>
  </si>
  <si>
    <t>FAMILIA VASALLO GONZALEZ</t>
  </si>
  <si>
    <t>FAMILIA YATE BOHORQUEZ</t>
  </si>
  <si>
    <t>FAMILIA PEÑUELA PARRA</t>
  </si>
  <si>
    <t>FAMILIA  MANRIQUE SALAMANCA</t>
  </si>
  <si>
    <t>FAMILIA MUÑOZ LEON</t>
  </si>
  <si>
    <t>FAMILIA QUINTERO HENAO</t>
  </si>
  <si>
    <t>FAMILIA NARVAEZ NAVIA</t>
  </si>
  <si>
    <t>FAMILIA GONZALEZ FIERRO</t>
  </si>
  <si>
    <t>FAMILIA YATE</t>
  </si>
  <si>
    <t>FAMILIA GARZON MUÑOZ</t>
  </si>
  <si>
    <t>FAMILIA MEJIA MARTINEZ</t>
  </si>
  <si>
    <t>FAMILIA MUÑOZ GOMEZ</t>
  </si>
  <si>
    <t>FAMILIA ROJAS MONA</t>
  </si>
  <si>
    <t>GLOBAL TECNOLOGY SYSTEM SAS 900424003</t>
  </si>
  <si>
    <t>Efectivo falta certificación</t>
  </si>
  <si>
    <t>LUIS ALFREDO PAEZ HERNANDEZ C.C80.233.763</t>
  </si>
  <si>
    <t>Efectivo Certificacion</t>
  </si>
  <si>
    <t>SALDO TOTAL RECIBIDO DE BENEFACTORES</t>
  </si>
  <si>
    <t>FACTURAS DE COMPRAS 2017</t>
  </si>
  <si>
    <t>GIROS Y SERVICIOS</t>
  </si>
  <si>
    <t>MOVISTAR</t>
  </si>
  <si>
    <t>BLANCOTORRES</t>
  </si>
  <si>
    <t>MAKRO</t>
  </si>
  <si>
    <t>MISCELANEA</t>
  </si>
  <si>
    <t>MERKAMAX</t>
  </si>
  <si>
    <t>IGT GAMES SAS</t>
  </si>
  <si>
    <t>TRANSPORTERS  TOLIMA</t>
  </si>
  <si>
    <t>DISTRITODO</t>
  </si>
  <si>
    <t>CRYSTAL SAS</t>
  </si>
  <si>
    <t>MIGIRO</t>
  </si>
  <si>
    <t>CALZADO TAUROS</t>
  </si>
  <si>
    <t>ALMACEN LUNA</t>
  </si>
  <si>
    <t>ESTACION SAN SEBAS</t>
  </si>
  <si>
    <t>CONBUSTIBLE</t>
  </si>
  <si>
    <t>FIDEICOMISO CONSECIONES</t>
  </si>
  <si>
    <t>PEAJE</t>
  </si>
  <si>
    <t>ALKOSTO</t>
  </si>
  <si>
    <t>SUPERTRANSPORTE</t>
  </si>
  <si>
    <t>CARNES LA CANASTA CAMPEINA</t>
  </si>
  <si>
    <t>CANASTA LA CAMPESINA</t>
  </si>
  <si>
    <t>DEPOSITO SAN CIPRIANO</t>
  </si>
  <si>
    <t>MANTENIMIENTO</t>
  </si>
  <si>
    <t>EMPRESA DE TELECOMUNICACIONES</t>
  </si>
  <si>
    <t>ACUERDO DE PAGO</t>
  </si>
  <si>
    <t>DEPOSITO EL SUR</t>
  </si>
  <si>
    <t>ACUERDO DE PAGO AGUA</t>
  </si>
  <si>
    <t>MERKAMAX SAS</t>
  </si>
  <si>
    <t>EPS SANITAS SA</t>
  </si>
  <si>
    <t>CITYNET</t>
  </si>
  <si>
    <t>FOTOCOPIAS</t>
  </si>
  <si>
    <t>COMCEL SA</t>
  </si>
  <si>
    <t>RECAUDO</t>
  </si>
  <si>
    <t>IDIME SA</t>
  </si>
  <si>
    <t>COLOMBIA ROSE SAS</t>
  </si>
  <si>
    <t>MARROCAR SAS</t>
  </si>
  <si>
    <t>EL GRAN MORTIÑO</t>
  </si>
  <si>
    <t>SAN CIPRIANO</t>
  </si>
  <si>
    <t>BUCARAMANGA</t>
  </si>
  <si>
    <t>CALZADO</t>
  </si>
  <si>
    <t>CONSUMO</t>
  </si>
  <si>
    <t>DELY POLLO</t>
  </si>
  <si>
    <t>RECRAGA</t>
  </si>
  <si>
    <t xml:space="preserve">CODENSA </t>
  </si>
  <si>
    <t>MERCADERIA SAS</t>
  </si>
  <si>
    <t>DUMBO SALSA LTDA</t>
  </si>
  <si>
    <t>EL SURTIDOR VM</t>
  </si>
  <si>
    <t>RIO TAX</t>
  </si>
  <si>
    <t>TIQUETE DE VIAJE</t>
  </si>
  <si>
    <t>CHIQUILLAMADAS</t>
  </si>
  <si>
    <t>CARLOS GANTIVA</t>
  </si>
  <si>
    <t>SURTIMAX AV ROJAS</t>
  </si>
  <si>
    <t>CAFÉ INTERNET MONPI</t>
  </si>
  <si>
    <t>MOVIL ÉXITO</t>
  </si>
  <si>
    <t>QUESERIA EL ORIENTE</t>
  </si>
  <si>
    <t>FACTURAS DE COMPRAS 2018</t>
  </si>
  <si>
    <t>LIDER SAN CIPRIANO</t>
  </si>
  <si>
    <t>MERCADOS</t>
  </si>
  <si>
    <t>CONTABLE</t>
  </si>
  <si>
    <t>LEGALES</t>
  </si>
  <si>
    <t>NO</t>
  </si>
  <si>
    <t>CAFETERIA</t>
  </si>
  <si>
    <t>SERV CELULAR</t>
  </si>
  <si>
    <t>SERV GAS</t>
  </si>
  <si>
    <t>SERV CODENSA</t>
  </si>
  <si>
    <t>SERV TELEFONO</t>
  </si>
  <si>
    <t>SERV ACUEDUCTO</t>
  </si>
  <si>
    <t>ALIMENTOS VIAJE MEDELLIN</t>
  </si>
  <si>
    <t xml:space="preserve">DOTACION </t>
  </si>
  <si>
    <t xml:space="preserve">SERV GAS </t>
  </si>
  <si>
    <t>REPARACIONES LOCATIVAS</t>
  </si>
  <si>
    <t>Alimentacion viaje Bellavista Medellin</t>
  </si>
  <si>
    <t>Medicamentos</t>
  </si>
  <si>
    <t>Mercados Familias</t>
  </si>
  <si>
    <t>Parqueadero, combustible y peaje</t>
  </si>
  <si>
    <t>Servicio de Codensa</t>
  </si>
  <si>
    <t xml:space="preserve"> Transporte Medellìn</t>
  </si>
  <si>
    <t>Taxis y buses</t>
  </si>
  <si>
    <t>GASTOS FINANCIEROS 2017</t>
  </si>
  <si>
    <t>COMISION</t>
  </si>
  <si>
    <t>TODACO SAS</t>
  </si>
  <si>
    <t>DEPRECIACION</t>
  </si>
  <si>
    <t>Servicios administrativos</t>
  </si>
  <si>
    <t>Servicio Celuar</t>
  </si>
  <si>
    <t>Donacion Buen Pasto Todaco SAS</t>
  </si>
  <si>
    <t>FECHA ADQ</t>
  </si>
  <si>
    <t>MESES</t>
  </si>
  <si>
    <t>AÑOS</t>
  </si>
  <si>
    <t>BALANCE DE APERTURA</t>
  </si>
  <si>
    <t>DEPRECIACION ACTIVOS FIJOS</t>
  </si>
  <si>
    <t>Depreciacion</t>
  </si>
  <si>
    <t>CONVERSION NIIF</t>
  </si>
  <si>
    <t>VARIACIONES BALANCE DE APERTURA DEFINITIVO</t>
  </si>
  <si>
    <t>AL 01 DE ENERO DE 2015</t>
  </si>
  <si>
    <t>DESCRIPCION</t>
  </si>
  <si>
    <t>ACTIVO</t>
  </si>
  <si>
    <t>SALDO COLGAAP</t>
  </si>
  <si>
    <t>AJUSTES</t>
  </si>
  <si>
    <t>SALDO NIIF</t>
  </si>
  <si>
    <t>TOTAL ACTIVO</t>
  </si>
  <si>
    <t>PASIVO</t>
  </si>
  <si>
    <t>TOTAL PASIVO</t>
  </si>
  <si>
    <t xml:space="preserve">VARIACIONES </t>
  </si>
  <si>
    <t>A DICIEMBRE DE 2018</t>
  </si>
  <si>
    <t>BOGOTA, ENERO DE 2019</t>
  </si>
  <si>
    <t>EQUIPO DE COMPUTACION-COMPUTADOR 2</t>
  </si>
  <si>
    <t>EQUIPO DE COMPUTACION-IMPRESORA 2</t>
  </si>
  <si>
    <t>DEPRECIACION CONVERGENCIA</t>
  </si>
  <si>
    <t>AL 31 DE DICIEMBRE DE 2015</t>
  </si>
  <si>
    <t>AL 31 DE DICIEMBRE DE 2016</t>
  </si>
  <si>
    <t>AL 31 DE DICIEMBRE DE 2017</t>
  </si>
  <si>
    <t>AL 31 DE DICIEMBRE DE 2018</t>
  </si>
  <si>
    <t>TOTAL ACTIVOS</t>
  </si>
  <si>
    <t>AJUSTE ACTIVOS CONVERGENCIA</t>
  </si>
  <si>
    <t>AJUSTE POR CONVERGENCIA NIIF</t>
  </si>
  <si>
    <t xml:space="preserve">ESTADOS FINANCIEROS </t>
  </si>
  <si>
    <t>Estado de Situación Financiera</t>
  </si>
  <si>
    <t>Al 31 de Diciembre de 2017 - 2018</t>
  </si>
  <si>
    <t>31 DE DICIEMBRE DE</t>
  </si>
  <si>
    <t>Activos corrientes</t>
  </si>
  <si>
    <t>Efectivo y equivalentes al efectivo</t>
  </si>
  <si>
    <t>Cuentas comerciales por cobrar y otras cuentas por cobrar corrientes</t>
  </si>
  <si>
    <t>Inventarios</t>
  </si>
  <si>
    <t>Total de activos corrientes</t>
  </si>
  <si>
    <t>Activos no corrientes</t>
  </si>
  <si>
    <t xml:space="preserve">     Propiedad y equipo</t>
  </si>
  <si>
    <t xml:space="preserve">Total de activos no corrientes </t>
  </si>
  <si>
    <t>TOTAL  DE ACTIVOS</t>
  </si>
  <si>
    <t xml:space="preserve"> </t>
  </si>
  <si>
    <t>Pasivos corrientes</t>
  </si>
  <si>
    <t>Cuentas por pagar comerciales y otras cuentas por pagar</t>
  </si>
  <si>
    <t>Pasivos por impuestos corrientes</t>
  </si>
  <si>
    <t>Otros pasivos no financieros</t>
  </si>
  <si>
    <t>Total Pasivos corrientes</t>
  </si>
  <si>
    <t>Pasivos no corrientes</t>
  </si>
  <si>
    <t>Pasivo por impuestos diferidos</t>
  </si>
  <si>
    <t>Total Pasivos no corrientes</t>
  </si>
  <si>
    <t>TOTAL  PASIVOS</t>
  </si>
  <si>
    <t>Capital autorizado</t>
  </si>
  <si>
    <t>Reservas</t>
  </si>
  <si>
    <t>Ganancias acumuladas</t>
  </si>
  <si>
    <t>Ganancias del ejercicio</t>
  </si>
  <si>
    <t>Ajustes por convergencia a NIIF</t>
  </si>
  <si>
    <t>TOTAL  PASIVOS Y PATRIMONIO</t>
  </si>
  <si>
    <t>Las notas 1 a 17 son parte integrante de los estados financieros.</t>
  </si>
  <si>
    <t>ELIZABEH RUIZ GUERRERO</t>
  </si>
  <si>
    <t>CONTADORA PUBLICA T.P. 141819-T</t>
  </si>
  <si>
    <t xml:space="preserve">ESTADO DE RESULTADOS </t>
  </si>
  <si>
    <t>Por el periodo terminado el 31 de diciembre de 2018</t>
  </si>
  <si>
    <t>AÑO TERMINADO EL 31 DE DICIEMBRE DE</t>
  </si>
  <si>
    <r>
      <rPr>
        <b/>
        <u/>
        <sz val="12"/>
        <rFont val="Arial"/>
        <family val="2"/>
      </rPr>
      <t>Menos</t>
    </r>
    <r>
      <rPr>
        <b/>
        <sz val="12"/>
        <rFont val="Arial"/>
        <family val="2"/>
      </rPr>
      <t xml:space="preserve"> - Costos de ventas</t>
    </r>
  </si>
  <si>
    <t>Ganancia bruta</t>
  </si>
  <si>
    <t>Otros ingresos</t>
  </si>
  <si>
    <t>Gastos operacionales  de administración</t>
  </si>
  <si>
    <t>Otros gastos</t>
  </si>
  <si>
    <t xml:space="preserve">Ingresos financieros </t>
  </si>
  <si>
    <t>Costos financieros</t>
  </si>
  <si>
    <t>Ganancia antes de impuestos</t>
  </si>
  <si>
    <t>Ingresos (gastos) impuestos de renta, cree e impuesto diferido</t>
  </si>
  <si>
    <t>Ganancia Procedente de operaciones continuadas</t>
  </si>
  <si>
    <t>Ganancia (pérdida) procedente de operaciones discontinuadas</t>
  </si>
  <si>
    <t xml:space="preserve">NOTAS A LOS ESTADOS FINANCIEROS </t>
  </si>
  <si>
    <t>NOTA 1-  INFORMACION GENERAL</t>
  </si>
  <si>
    <t>La Fundacion Akapana, se constituyo por acta del 2 de febrero de 2008, otorgada en asamblea de fundadores, inscrita ante cámara de comercio el 30 de noviembre de 2009, bajo el numero 00164390 del libro I de las entidades sin animo de lucro, con domicilio en Bogotá D.C., la Fundacion Akapana esta vigilada, supervisada, inspeccionada y controlada por la Alcaldia Mayor de Bogota.</t>
  </si>
  <si>
    <t>NOTA 2-  PRINCIPALES POLÍTICAS Y PRACTICAS CONTABLES</t>
  </si>
  <si>
    <t>La Fundacion Akapana a continuación describe las principales políticas contables adoptadas en la preparación de estos estados financieros.</t>
  </si>
  <si>
    <t>2.1 Periodo contable</t>
  </si>
  <si>
    <t>Los siguientes estados financieros cubren los siguientes ejercicios:</t>
  </si>
  <si>
    <t>2.1.1. Estado de situación financiera al 31 de diciembre de 2017, 2018.</t>
  </si>
  <si>
    <t>2.1.2. Estado de resultados al 31 de diciembre de 2017, 2018</t>
  </si>
  <si>
    <t>2.2 Bases de preparación</t>
  </si>
  <si>
    <t>Los estados financieros de la Fundarion Akapana se han preparado de acuerdo con las Normas Internacionales de Información Financiera adoptadas en Colombia (NIIF). La Fundacion Akapana revela y emite los primeros estados financieros aplicados bajo NIIF; la Fundacion Akapana se rige bajo el nuevo marco técnico normativo que le aplica, y se acoge al grupo 2 (El grupo es la clasificación que la nación contemplo para las empresas en Colombia).</t>
  </si>
  <si>
    <t>Para la preparación de los estados financieros, la Fundacion Akapana  ha adoptado las políticas contables de la Fundacion.</t>
  </si>
  <si>
    <t>La Fundacion Akapana efectúa el corte de cuentas, prepara y difunde sus estados financieros  al 31 de diciembre de cada año.</t>
  </si>
  <si>
    <t xml:space="preserve">Los estados financieros  de la Fundacion Akapana al 31 de diciembre de 2018 son reflejo de la situación, contable, económica y financiera de la Fundacion.
</t>
  </si>
  <si>
    <t>2.3. Responsabilidades de la  información y estimaciones realizadas</t>
  </si>
  <si>
    <t xml:space="preserve">Las Directivas de la Fundacion como responsables de la información contenida en los estados financieros, manifiestan expresamente que se han aplicado en su totalidad los principios y criterios incluidos en las NIIF para la preparación de los estados financieros y que se utilizaron estimaciones realizadas por la administración de la Fundacion para agrupar los activos de acuerdo a la generación de flujos de efectivo independientes y cuantificar algunos de los activos, pasivos, gastos, obligaciones e ingresos que se encuentran registrados en ellos. </t>
  </si>
  <si>
    <t>2.4 Información financiera por segmentos operativos</t>
  </si>
  <si>
    <t>La NIIF 8 requiere que una Fundacion proporcione información financiera y descriptiva acerca de los segmentos de la Fundacion, revelando información que permita que los usuarios de sus estados financieros evalúen la naturaleza y los efectos financieros de las actividades de negocio que desarrolla y los entornos económicos en los que opera y el resultado de los mismos.
Dicha información es utilizada por la administración internamente para calcular el rendimiento de cada unidad y decidir cómo asignar los recursos pertinentes según evaluación de resultados.
Los segmentos a revelar por la Fundacion Multiactiva el Dorado son los siguientes: 
2.4.1. Ingresos que generan beneficios economicos.
2.4.2. Ingresos por donaciones suceptibles de generar beneficios economicos.
2.4.3. Otros.</t>
  </si>
  <si>
    <t xml:space="preserve">2.5 . Conversión de saldos, transacciones y estados financieros en moneda extranjera. </t>
  </si>
  <si>
    <t xml:space="preserve">2.5.1. Moneda de presentación y moneda funcional. 
</t>
  </si>
  <si>
    <t>Los estados financieros se presentan en la moneda del ambiente económico primario en el cual opera la Fundacion (Pesos Colombianos). Para propósitos de presentación los estados financieros, los resultados y la posición financiera de la Fundacion son expresados en pesos colombianos, que es la moneda funcional de la Fundacion.</t>
  </si>
  <si>
    <t xml:space="preserve">2.5.2 Transacciones y saldos. </t>
  </si>
  <si>
    <t>Las transacciones en moneda extranjera se convierten a la moneda funcional, usando los tipos de cambio vigentes a las fechas de las transacciones o de la valuación cuando las partidas se ajustan al valor del mercado. Las ganancias por diferencias en cambio que resulten del pago de tales transacciones y de la traducción a los tipos de cambio, al cierre del año de activos y pasivos monetarios denominados en moneda extranjera, se reconocen en el estado de resultado del período. Las ganancias en cambio relacionadas con préstamos, efectivo y equivalentes de efectivo se presentan en el estado de resultado del período y otro resultado integral en el rubro “ingresos financieros”. Las pérdidas en cambio se presentan en el estado de resultado del período y otro resultado integral en el rubro “gastos financieros”.</t>
  </si>
  <si>
    <t xml:space="preserve">2.6. Propiedad y equipo </t>
  </si>
  <si>
    <t xml:space="preserve">La propiedad y Equipo (en adelante P&amp;E), se entienden como tales, los activos tangibles, utilizados por la Fundacion Akapana para el desarrollo de su actividad, de los que se espera sean utilizados durante más de un ejercicio, tales como, equipo de cómputo y comunicación. Un bien de Uso (Propiedad  y equipo) se reconocerá como activos cuando se espere obtener beneficios futuros y cuyo valor supere 50 UVT, los bienes que no cumplan con dicha condición se registraran directamente al gasto en el periodo correspondiente y se controlaran mediante inventario administrativo. La P&amp;E que cumpla las condiciones para ser reconocido como un activo, se registraran a su costo menos la depreciación y perdidas por deterioro acumuladas correspondientes.
</t>
  </si>
  <si>
    <t xml:space="preserve">El valor residual y la vida útil de un activo se revisarán, al término de cada período anual y, si las expectativas difieren de las estimaciones previas, los cambios se contabilizarán como un cambio en la estimación contable. 
Las vidas útiles estimadas para la propiedad planta y equipo son:
a)   Muebles y enseres: 3 a 10 años
b)   Equipos de cómputo y comunicación: 3 a 5 años
</t>
  </si>
  <si>
    <t xml:space="preserve">Los costos incurridos en los activos, se deben capitalizar si cumplen con los requisitos de capitalización, mientras que los gastos incurridos para mantener un determinado nivel de ventas o servicio asociado a un activo existente (gastos de funcionamiento), se reconoce como un gasto. 
Los cuatro tipos principales de costos capitalizables son adiciones, mejoras y remplazos,  reordenamientos y reinstalaciones, y  reparaciones significativas.
Un elemento de P&amp;E se dará de baja por su disposición o cuando no se espere obtener beneficios económicos futuros. En estos casos se reconocerá una pérdida o ganancia por la diferencia entre el registro en libros del elemento y el importe y se incluirá en el resultado del periodo. 
</t>
  </si>
  <si>
    <t>2.7. Intangibles</t>
  </si>
  <si>
    <t>Los intangibles están representados en activos identificables, de carácter no monetario y sin apariencia física, en el caso de la Fundacion se encuentran licencias y derechos.</t>
  </si>
  <si>
    <t>2.8. Activos financieros</t>
  </si>
  <si>
    <t>Para Fundacion Multiactiva el Dorado Las inversiones serán medidas a valor razonable con cambio en resultados del ejercicio, serán activos financieros adquiridos principalmente para negociar y generar utilidad a corto plazo.</t>
  </si>
  <si>
    <t>2.9. Otros pasivos financieros</t>
  </si>
  <si>
    <t xml:space="preserve">Los otros pasivos financieros están representados por los préstamos y obligaciones a terceros y empresas en contraprestación de flujos de efectivo, que se liquidan en plazos determinados, generando costos financieros inherentes a las tasas de financiación que se especifiquen en el documento o contrato celebrado. Estas partidas son registradas en el pasivo corriente y no corriente.
</t>
  </si>
  <si>
    <t>2.10. Deudores comerciales y otras cuentas por cobrar</t>
  </si>
  <si>
    <t>Las cuentas por cobrar están representadas por cobros a terceros y empresas por el derecho de la prestación de servicios y venta de bienes relacionados al objeto social, estas partidas son registradas en el activo corriente.</t>
  </si>
  <si>
    <t>El reconocimiento de los documentos y cuentas por cobrar se efectúan al valor de la transacción inicial, excepto cuando existe un acuerdo pactado para financiar el valor, Una transacción de financiación puede tener lugar en relación a la venta de bienes o servicios, por ejemplo, si el pago se aplaza más allá de los términos comerciales establecidos o se financia a una tasa de interés que no es una tasa de mercado. Si el acuerdo constituye una transacción de financiación, se medirán las cuentas por cobrar comerciales al valor presente de los pagos futuros descontados a una tasa de interés de mercado establecida anteriormente.</t>
  </si>
  <si>
    <t xml:space="preserve">Se registran todos los documentos y cuentas por cobrar que se derivan por la generación de la factura de venta, dada por la venta de mercancías y prestación de servicios que la Fundacion reconoce como giro normal del negocio, con relación a su objeto social y lo estipulado en sus estatutos de constitución. </t>
  </si>
  <si>
    <t>Los documentos y cuentas por cobrar son activos corrientes cuando su exigibilidad no supere los 360 días. Cuando los documentos y cuentas por cobrar sobrepasen este número de días y haya una certeza o expectativa de cobro su reconocimiento será no corriente. Cuando no exista una expectativa en el cobro, se seguirán llevando en su activo corriente pero estas serán llevadas a un análisis por deterioro de cartera.</t>
  </si>
  <si>
    <t>Se analizará como mínimo una vez al año un importe real de estimación sobre los documentos y cuentas por cobrar que se estimen incobrables.</t>
  </si>
  <si>
    <t>Los documentos y cuentas por cobrar se medirán al costo amortizado de acuerdo con el método de tipo de interés efectivo, descontando las provisiones.</t>
  </si>
  <si>
    <t>2.11.Efectivos y equivalentes al efectivo</t>
  </si>
  <si>
    <t>El efectivo comprende los recursos que la Fundacion  tenga en caja, provenientes de los diferentes hechos económicos realizados por la Fundacion,  así como los depósitos bancarios, tanto en cuentas corrientes como en cuentas de ahorro, bien sea en moneda funcional (pesos colombianos), y los fondos de inversión a la vista.</t>
  </si>
  <si>
    <t>Los equivalentes de efectivo incluyen todas las inversiones de muy corto plazo representadas por instrumentos de deuda, emitidos por otras entidades, que sean de alta liquidez, adquiridos con la intención de efectuar pagos y no con la de mantenerlos como inversión, con un vencimiento igual o inferior a  tres meses.</t>
  </si>
  <si>
    <t>2.12 Cuentas por  pagar</t>
  </si>
  <si>
    <t xml:space="preserve">Las cuentas por pagar están representadas por obligaciones no financieras adquiridas con terceros y empresas por la prestación de servicios o venta de un bien, soportadas por contratos o documentos que representan salida de flujo de efectivo, estas cuentas por pagar determinan una relación directa para el cumplimiento del objeto social que presta la Fundacion, estas partidas son registradas como pasivos corrientes y no corrientes dependiendo la negociación pactada. </t>
  </si>
  <si>
    <t>2.13. Prestamos que devengan intereses</t>
  </si>
  <si>
    <t>Las cuentas u obligaciones que la Fundacion haya adquirido, se reconocerán a su  valor nominal, y se reconocerán inicialmente su valor razonable, posteriormente los costos atribuidos se reconocerán en el  estado de resultados.</t>
  </si>
  <si>
    <t>2.14. Impuesto a la renta e impuestos diferidos</t>
  </si>
  <si>
    <t>El cargo por impuesto a la renta corriente se calcula sobre la base de las leyes tributarias sustancialmente promulgadas a la fecha del estado de situación financiera. El impuesto diferido se reconoce en el resultado del período, excepto cuando se trata de partidas que se reconocen en el patrimonio o en otro resultado integral. En estos casos, el impuesto también se reconoce en el patrimonio o en otro resultado integral, respectivamente.</t>
  </si>
  <si>
    <t>2.15. Beneficios a los empleados</t>
  </si>
  <si>
    <t>2.16. Provisiones</t>
  </si>
  <si>
    <t>Para el reconocimiento de la provisión se debe determinar la posible situación incierta de un pasivo en cuantía y vencimiento y podrá por lo tanto, realizar una estimación del valor de la obligación lo suficientemente confiable  para que esta pueda ser utilizada para el registro.</t>
  </si>
  <si>
    <t>Las provisiones para demandas legales se reconocen cuando se tiene una  obligación presente legal o asumida como resultado de eventos pasados, es probable que se requiera de la salida de recursos para pagar la obligación y el monto se ha estimado confiablemente.</t>
  </si>
  <si>
    <t>Cuando existen varias obligaciones similares, la probabilidad de que se requiera de salidas de recursos para su pago, se determina considerando la clase de obligación como un todo.</t>
  </si>
  <si>
    <t>Las provisiones se miden al valor presente de los desembolsos que se esperase requerirán para cancelar la obligación, utilizando una tasa de interés antes de impuestos que refleje las actuales condiciones del mercado sobre el valor del dinero y los riesgos específicos para dicha obligación. El incremento en la provisión por el paso del tiempo se reconoce en el rubro gasto por intereses.</t>
  </si>
  <si>
    <t>2.17. Reconocimiento de ingresos</t>
  </si>
  <si>
    <t xml:space="preserve">Los ingresos se reconocen cuando es probable que los beneficios económicos futuros, fluyan a la empresa y estos se puedan valorar con fiabilidad. 
</t>
  </si>
  <si>
    <t xml:space="preserve">Antes de contabilizar un hecho económico se realizarán los juicios necesarios al hacer las estimaciones requeridas bajo condiciones de incertidumbre, de tal manera que los ingresos no se sobrevaloren durante el ejercicio, surgidos en el curso de las actividades ordinarias de una empresa, siempre que tal entrada dé lugar a un aumento en el patrimonio neto que no esté relacionado con las aportaciones de los propietarios de ese patrimonio. </t>
  </si>
  <si>
    <t>Las ventas constituyen ingresos propios, gravados, exentos y no gravados, su reconocimiento se dará cuando los bienes entregados y su título se hayan transferido al comprador.</t>
  </si>
  <si>
    <t>NOTA 4 - GESTION DE RIESGOS FINANCIEROS Y DEFINICION DE COBERTURA</t>
  </si>
  <si>
    <t>De acuerdo al entorno económico de la Fundacion se establecen unas políticas de riesgo las cuales son aprobadas y revisadas periódicamente por la Fundacion con el propósito de mitigar el impacto de los riesgos que pueden afectar de manera significativa  los resultados, la liquidez y el valor económico de los activos. Lo anterior debido a que las negociaciones se generan en monedas diferentes a la moneda funcional. La Fundacion realiza periódicamente análisis de la situación financiera con base  al entorno económico y los cambios del mercado con el propósito de proyectar nuevas políticas y generar nuevas negociaciones.</t>
  </si>
  <si>
    <t>NOTA 5 - ESTIMACIONES Y JUICIOS DE LA ADMINISTRACION</t>
  </si>
  <si>
    <t>La administración teniendo en cuenta el requerimiento del uso de estimaciones y supuestos según la aplicación de las normas internacionales de información financiera (NIIF), necesariamente realiza juicios, estimaciones y supuestos sobre algunos importes de los activos y pasivos de los estados financieros durante el periodo del reporte. Las estimaciones y supuestos correspondientes se basan en la práctica  y otros factores que se consideran como relevantes. Los resultados reales podrían diferir de dichos estimados. Las estimaciones y supuestos se revisan sobre una base regular y se reconocen en el periodo de la revisión y periodos futuros si la revisión afecta tanto al periodo actual como a periodos subsecuentes.</t>
  </si>
  <si>
    <t>NOTA 6- EFECTIVO Y EQUIVALENTES AL EFECTIVO</t>
  </si>
  <si>
    <t>El saldo de efectivo y equivalentes al efectivo al 31 de diciembre comprende:</t>
  </si>
  <si>
    <t>31 DE DIC</t>
  </si>
  <si>
    <t xml:space="preserve">Bancos </t>
  </si>
  <si>
    <t>Caja</t>
  </si>
  <si>
    <t>Inversiones a corto plazo</t>
  </si>
  <si>
    <t>(1)</t>
  </si>
  <si>
    <t>(2)</t>
  </si>
  <si>
    <t>El saldo de propiedad y equipo al 31 de diciembre comprende:</t>
  </si>
  <si>
    <t>Equipo de computación y comunicación</t>
  </si>
  <si>
    <r>
      <rPr>
        <b/>
        <u/>
        <sz val="12"/>
        <rFont val="Arial"/>
        <family val="2"/>
      </rPr>
      <t>Menos</t>
    </r>
    <r>
      <rPr>
        <sz val="12"/>
        <rFont val="Arial"/>
        <family val="2"/>
      </rPr>
      <t xml:space="preserve"> - Depreciación acumulada </t>
    </r>
  </si>
  <si>
    <t xml:space="preserve">La propiedad y Equipo son activos tangibles, utilizados por la Fundacion, se registraran a su costo menos la depreciación y perdidas por deterioro acumuladas correspondientes.
El valor residual y la vida útil de un activo se revisarán, al término de cada período anual y, si las expectativas difieren de las estimaciones previas, los cambios se contabilizarán como un cambio en la estimación contable. 
</t>
  </si>
  <si>
    <t xml:space="preserve">Costos y gastos por pagar a corto plazo </t>
  </si>
  <si>
    <t>Total a corto plazo</t>
  </si>
  <si>
    <t xml:space="preserve">Otras cuentas por pagar a largo plazo </t>
  </si>
  <si>
    <t>El saldo de capital social al 31 de diciembre comprende:</t>
  </si>
  <si>
    <t>Actividades ordinarias</t>
  </si>
  <si>
    <t>Los gastos operacionales de administración por el año terminado incluyen:</t>
  </si>
  <si>
    <t>Los ajustes por la convergencia a las NIIF presentan las siguientes variaciones:</t>
  </si>
  <si>
    <t>Medio Ambiente</t>
  </si>
  <si>
    <t>Hechos posteriores</t>
  </si>
  <si>
    <t>NIT: 900.326.707-3</t>
  </si>
  <si>
    <t xml:space="preserve">                                                             LISTADO BENEFACTORES 20018</t>
  </si>
  <si>
    <t xml:space="preserve">      NOMBRE BENEFACTOR</t>
  </si>
  <si>
    <t xml:space="preserve">          NIT / C.C.</t>
  </si>
  <si>
    <t xml:space="preserve">GLORIA AMPARO AREVALO </t>
  </si>
  <si>
    <t xml:space="preserve">MARIO NAVAS GRANADOS </t>
  </si>
  <si>
    <t>certificacion universidad  se hizo para el 2017</t>
  </si>
  <si>
    <t>COLMALLAS</t>
  </si>
  <si>
    <t>860.066.875-1</t>
  </si>
  <si>
    <t>ESPECIE</t>
  </si>
  <si>
    <t>PROYECTOS ESTRUCTURALES PROESAS SAS</t>
  </si>
  <si>
    <t xml:space="preserve"> 900315479-1</t>
  </si>
  <si>
    <t>JOSE FERNANDO GIL NAVIA</t>
  </si>
  <si>
    <t xml:space="preserve">Donaciones </t>
  </si>
  <si>
    <t>PSGO SERVICIO PUBLICVO</t>
  </si>
  <si>
    <t>31/02/2018</t>
  </si>
  <si>
    <t>PAGO SERVICIO PUBLICO</t>
  </si>
  <si>
    <t xml:space="preserve">ETB </t>
  </si>
  <si>
    <t>CARULLA COUNTRY</t>
  </si>
  <si>
    <t>GAS NATUIRAL</t>
  </si>
  <si>
    <t>MERCADOS LIDER</t>
  </si>
  <si>
    <t>MERCADERIAS SAS</t>
  </si>
  <si>
    <t>PROCAFECOL SAS</t>
  </si>
  <si>
    <t>CAFÉ</t>
  </si>
  <si>
    <t>IMPUESTO DE REGISTRO</t>
  </si>
  <si>
    <t xml:space="preserve">MATRIX GIROS </t>
  </si>
  <si>
    <t>DISTRIBUCIONES MERKAMAX</t>
  </si>
  <si>
    <t xml:space="preserve">CARNES MONTREAL </t>
  </si>
  <si>
    <t>CARNE</t>
  </si>
  <si>
    <t>FRIGONORTE</t>
  </si>
  <si>
    <t>EPS SANITAS</t>
  </si>
  <si>
    <t>CITA MEDICA</t>
  </si>
  <si>
    <t>PLAZA DE PALOQUEMADMO</t>
  </si>
  <si>
    <t>GALLETAS</t>
  </si>
  <si>
    <t>FACTURA COMPRA</t>
  </si>
  <si>
    <t xml:space="preserve">HOJAS </t>
  </si>
  <si>
    <t>MULTISERVICIOS .COM</t>
  </si>
  <si>
    <t>AGO DE FACTURA</t>
  </si>
  <si>
    <t>SOPRORES SAS</t>
  </si>
  <si>
    <t>AGRUPACION DE VIVIENDA</t>
  </si>
  <si>
    <t>ABONO EXPENSAS COMUNES</t>
  </si>
  <si>
    <t>31/09/2018</t>
  </si>
  <si>
    <t>MERCADOS BLANCO LTDA</t>
  </si>
  <si>
    <t>SERVIENTREGA</t>
  </si>
  <si>
    <t>ENVIO DOCUMENTOS</t>
  </si>
  <si>
    <t>CARULLA SANTA BARBARA</t>
  </si>
  <si>
    <t>RESTAURANTE</t>
  </si>
  <si>
    <t>LIQUIDACION GRANDES OFERTAS</t>
  </si>
  <si>
    <t>CARULLA VILLA DEL PRADO</t>
  </si>
  <si>
    <t>PASTELERIA ROMANNOTI SAS</t>
  </si>
  <si>
    <t>RECIBO ACUERDO DE PAGO</t>
  </si>
  <si>
    <t>GASTOS FINANCIEROS 2018</t>
  </si>
  <si>
    <t>FACTURAS QUE NO APLICAN</t>
  </si>
  <si>
    <t>SERVICIOS PUBICOS</t>
  </si>
  <si>
    <t xml:space="preserve">Servicio Celuar y telefono </t>
  </si>
  <si>
    <t>MERCADOS PARA FAMILIA</t>
  </si>
  <si>
    <t xml:space="preserve">Fondo </t>
  </si>
  <si>
    <t>Donacion de muebles</t>
  </si>
  <si>
    <t>Utilidad ejercicios anteriores</t>
  </si>
  <si>
    <t>Deficit del ejercicio</t>
  </si>
  <si>
    <t>BLANCA STELLA LENTINO TOLEDO</t>
  </si>
  <si>
    <t>AL 31 DE DICIEMBRE DE 2018 - 2017</t>
  </si>
  <si>
    <t>Respecto de los Beneficios a los Empleados la Fundacion Akapana prescribe el tratamiento contable para el reconocimiento, medición, presentación y revelación, bajo NIIF aplicando al contabilizar todas las retribuciones a los empleados, contenidas en la NIC 19 beneficios a empleados, que prestan sus servicios al ente, mediante un contrato de trabajo asociado.</t>
  </si>
  <si>
    <t>NOTA 7 - INVENTARIOS</t>
  </si>
  <si>
    <t xml:space="preserve">El saldo de los inventarios comprende elementos donados por terceros para la fabricacion de cogines </t>
  </si>
  <si>
    <t>DONACION MUEBLES JASBLEIDY BUSTILLO</t>
  </si>
  <si>
    <t>CAMA+CENTRO DE ENTRETENIMIENTO+NEVERA</t>
  </si>
  <si>
    <t xml:space="preserve">AÑO </t>
  </si>
  <si>
    <t>TOTAL DEPRECIACION ACTIVOS FIJOS</t>
  </si>
  <si>
    <t>Muebles y enseres</t>
  </si>
  <si>
    <t>NOTA  8 - PROPIEDAD Y EQUIPO</t>
  </si>
  <si>
    <t xml:space="preserve">NOTA 9  –  CUENTAS POR PAGAR COMERCIALES Y OTRAS CUENTAS POR PAGAR </t>
  </si>
  <si>
    <t>El saldo de cuentas por pagar comerciales y otras cuentas por pagar al 31 de diciembre comprende, Rfleja el endeudamiento con prestacion de servicios de tansporte y servicios pblicos</t>
  </si>
  <si>
    <t>NOTA 10 – PATRIMONIO</t>
  </si>
  <si>
    <t>Ajustes por convergencia a Niif</t>
  </si>
  <si>
    <t>NOTA 11 – INGRESO POR DONACIONES</t>
  </si>
  <si>
    <t>Comprende el valor donado por terceros para las diferentes actividades, los saldos son:</t>
  </si>
  <si>
    <t>NOTA 12 – GASTOS OPERACIONALES DE ADMINISTRACION</t>
  </si>
  <si>
    <t>A la fecha de emisión de los estados financieros al 31 de diciembre de 2017 de la Fundacion, no existen desembolsos que la Fundacion haya realizado por concepto de ayudas o mejores del medio ambiente.</t>
  </si>
  <si>
    <t>NOTA 13 – VARIACIONES AJUSTE POR CONVERGENCIA A NIIF</t>
  </si>
  <si>
    <t>Activo: la cuenta del disminuye en $1,266,190 un millon doscientos sesenta y seis mil ciento noventa mil pesos moneda colombiana principalmente generados por el deterioro en la Propiedad Planta y Equipo, de acuerdo a la políticas adoptadas por la Fundacion.</t>
  </si>
  <si>
    <t>Patrimonio: El patrimonio disminuye en $ 1" millones de pesos Colombianos principalmente por el resultado de la convergencia a NIIF por $1,266,190 pesos Colombianos</t>
  </si>
  <si>
    <t>REVELACIONES Y/O HECHOS ADICIONALES DE LA FUNDACION AL 31 DE DICIEMBRE DE 2018</t>
  </si>
  <si>
    <t>No existen hechos contables, financieros u otros que afecten significativamente los saldos de los estados financieros por el año terminado al 31 de diciembre del 2018.</t>
  </si>
  <si>
    <t>DASSY LOPEZ LOPEZ</t>
  </si>
  <si>
    <t>REVISORA FISCAL T.P. 178416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</si>
</sst>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1" formatCode="_-* #,##0_-;\-* #,##0_-;_-* &quot;-&quot;_-;_-@_-"/>
    <numFmt numFmtId="44" formatCode="_-&quot;$&quot;\ * #,##0.00_-;\-&quot;$&quot;\ * #,##0.00_-;_-&quot;$&quot;\ * &quot;-&quot;??_-;_-@_-"/>
    <numFmt numFmtId="43" formatCode="_-* #,##0.00_-;\-* #,##0.00_-;_-* &quot;-&quot;??_-;_-@_-"/>
    <numFmt numFmtId="164" formatCode="&quot;$&quot;\ #,##0_);[Red]\(&quot;$&quot;\ #,##0\)"/>
    <numFmt numFmtId="165" formatCode="_(* #,##0.00_);_(* \(#,##0.00\);_(* &quot;-&quot;??_);_(@_)"/>
    <numFmt numFmtId="166" formatCode="_ * #,##0.00_ ;_ * \-#,##0.00_ ;_ * &quot;-&quot;??_ ;_ @_ "/>
    <numFmt numFmtId="167" formatCode="_ * #,##0_ ;_ * \-#,##0_ ;_ * &quot;-&quot;??_ ;_ @_ "/>
    <numFmt numFmtId="168" formatCode="0.0%"/>
    <numFmt numFmtId="169" formatCode="_(* #,##0_);_(* \(#,##0\);_(* &quot;-&quot;??_);_(@_)"/>
    <numFmt numFmtId="170" formatCode="_-* #,##0_-;\-* #,##0_-;_-* &quot;-&quot;??_-;_-@_-"/>
    <numFmt numFmtId="171" formatCode="#,##0\ _€"/>
    <numFmt numFmtId="172" formatCode="#,##0,;\(#,##0,\)"/>
    <numFmt numFmtId="173" formatCode="_(&quot;$&quot;* #,##0.00_);_(&quot;$&quot;* \(#,##0.00\);_(&quot;$&quot;* &quot;-&quot;??_);_(@_)"/>
    <numFmt numFmtId="174" formatCode="#,##0,"/>
    <numFmt numFmtId="175" formatCode="#,##0;\(#,##0,\)"/>
    <numFmt numFmtId="176" formatCode="_(* #,##0_);_(* \(#,##0\);_(* &quot;-&quot;_);_(@_)"/>
  </numFmts>
  <fonts count="9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b/>
      <u/>
      <sz val="12"/>
      <name val="Arial"/>
      <family val="2"/>
    </font>
    <font>
      <b/>
      <u/>
      <sz val="12"/>
      <color indexed="8"/>
      <name val="Arial"/>
      <family val="2"/>
    </font>
    <font>
      <b/>
      <sz val="10"/>
      <name val="Arial"/>
      <family val="2"/>
    </font>
    <font>
      <b/>
      <u/>
      <sz val="10"/>
      <name val="Arial"/>
      <family val="2"/>
    </font>
    <font>
      <sz val="10"/>
      <color indexed="8"/>
      <name val="Arial"/>
      <family val="2"/>
    </font>
    <font>
      <b/>
      <sz val="10"/>
      <color indexed="8"/>
      <name val="Arial"/>
      <family val="2"/>
    </font>
    <font>
      <sz val="10"/>
      <color indexed="9"/>
      <name val="Arial"/>
      <family val="2"/>
    </font>
    <font>
      <sz val="8"/>
      <name val="Arial"/>
      <family val="2"/>
    </font>
    <font>
      <b/>
      <sz val="9"/>
      <color indexed="8"/>
      <name val="Arial"/>
      <family val="2"/>
    </font>
    <font>
      <b/>
      <sz val="9"/>
      <name val="Arial"/>
      <family val="2"/>
    </font>
    <font>
      <b/>
      <sz val="10"/>
      <color indexed="9"/>
      <name val="Arial"/>
      <family val="2"/>
    </font>
    <font>
      <sz val="10"/>
      <name val="Bookman Old Style"/>
      <family val="1"/>
    </font>
    <font>
      <sz val="18"/>
      <name val="Bookman Old Style"/>
      <family val="1"/>
    </font>
    <font>
      <sz val="26"/>
      <name val="Bookman Old Style"/>
      <family val="1"/>
    </font>
    <font>
      <sz val="20"/>
      <name val="Bookman Old Style"/>
      <family val="1"/>
    </font>
    <font>
      <sz val="28"/>
      <name val="Bookman Old Style"/>
      <family val="1"/>
    </font>
    <font>
      <sz val="10"/>
      <name val="Arial"/>
      <family val="2"/>
    </font>
    <font>
      <b/>
      <sz val="11"/>
      <color theme="1"/>
      <name val="Calibri"/>
      <family val="2"/>
      <scheme val="minor"/>
    </font>
    <font>
      <b/>
      <sz val="8"/>
      <name val="Arial"/>
      <family val="2"/>
    </font>
    <font>
      <sz val="10"/>
      <color theme="0"/>
      <name val="Arial"/>
      <family val="2"/>
    </font>
    <font>
      <b/>
      <sz val="8"/>
      <color indexed="8"/>
      <name val="Arial"/>
      <family val="2"/>
    </font>
    <font>
      <sz val="8"/>
      <color indexed="8"/>
      <name val="Arial"/>
      <family val="2"/>
    </font>
    <font>
      <b/>
      <sz val="10"/>
      <color theme="0"/>
      <name val="Arial"/>
      <family val="2"/>
    </font>
    <font>
      <sz val="10"/>
      <color rgb="FFFF0000"/>
      <name val="Arial"/>
      <family val="2"/>
    </font>
    <font>
      <b/>
      <sz val="8"/>
      <color theme="0"/>
      <name val="Arial"/>
      <family val="2"/>
    </font>
    <font>
      <b/>
      <sz val="9"/>
      <color indexed="9"/>
      <name val="Arial"/>
      <family val="2"/>
    </font>
    <font>
      <b/>
      <sz val="14"/>
      <color indexed="8"/>
      <name val="Arial"/>
      <family val="2"/>
    </font>
    <font>
      <b/>
      <sz val="12"/>
      <name val="Arial"/>
      <family val="2"/>
    </font>
    <font>
      <b/>
      <sz val="8"/>
      <color indexed="9"/>
      <name val="Arial"/>
      <family val="2"/>
    </font>
    <font>
      <b/>
      <sz val="10"/>
      <color theme="1"/>
      <name val="Arial"/>
      <family val="2"/>
    </font>
    <font>
      <sz val="8"/>
      <color indexed="9"/>
      <name val="Arial"/>
      <family val="2"/>
    </font>
    <font>
      <sz val="22"/>
      <color theme="1"/>
      <name val="Bookman Old Style"/>
      <family val="1"/>
    </font>
    <font>
      <sz val="11"/>
      <color theme="1"/>
      <name val="Bookman Old Style"/>
      <family val="1"/>
    </font>
    <font>
      <b/>
      <i/>
      <sz val="16"/>
      <color theme="1"/>
      <name val="Bookman Old Style"/>
      <family val="1"/>
    </font>
    <font>
      <b/>
      <sz val="10"/>
      <color theme="1"/>
      <name val="Bookman Old Style"/>
      <family val="1"/>
    </font>
    <font>
      <b/>
      <i/>
      <u/>
      <sz val="14"/>
      <color theme="1"/>
      <name val="Bookman Old Style"/>
      <family val="1"/>
    </font>
    <font>
      <b/>
      <sz val="11"/>
      <color theme="1"/>
      <name val="Bookman Old Style"/>
      <family val="1"/>
    </font>
    <font>
      <b/>
      <u val="singleAccounting"/>
      <sz val="11"/>
      <color theme="1"/>
      <name val="Bookman Old Style"/>
      <family val="1"/>
    </font>
    <font>
      <i/>
      <sz val="22"/>
      <color theme="1"/>
      <name val="Bookman Old Style"/>
      <family val="1"/>
    </font>
    <font>
      <sz val="12"/>
      <color theme="1"/>
      <name val="Bookman Old Style"/>
      <family val="1"/>
    </font>
    <font>
      <b/>
      <sz val="12"/>
      <name val="Bookman Old Style"/>
      <family val="1"/>
    </font>
    <font>
      <b/>
      <sz val="10"/>
      <name val="Bookman Old Style"/>
      <family val="1"/>
    </font>
    <font>
      <b/>
      <u/>
      <sz val="10"/>
      <color indexed="8"/>
      <name val="Arial"/>
      <family val="2"/>
    </font>
    <font>
      <b/>
      <sz val="11"/>
      <color rgb="FFFF0000"/>
      <name val="Bookman Old Style"/>
      <family val="1"/>
    </font>
    <font>
      <sz val="14"/>
      <name val="Arial"/>
      <family val="2"/>
    </font>
    <font>
      <b/>
      <sz val="7"/>
      <name val="Times New Roman"/>
      <family val="1"/>
    </font>
    <font>
      <i/>
      <u/>
      <sz val="14"/>
      <color theme="1"/>
      <name val="Bookman Old Style"/>
      <family val="1"/>
    </font>
    <font>
      <b/>
      <i/>
      <u/>
      <sz val="12"/>
      <color theme="1"/>
      <name val="Calibri"/>
      <family val="2"/>
    </font>
    <font>
      <sz val="14"/>
      <color theme="1"/>
      <name val="Calibri"/>
      <family val="2"/>
    </font>
    <font>
      <b/>
      <i/>
      <u/>
      <sz val="14"/>
      <color theme="1"/>
      <name val="Calibri"/>
      <family val="2"/>
    </font>
    <font>
      <sz val="12"/>
      <color theme="1"/>
      <name val="Calibri"/>
      <family val="2"/>
      <scheme val="minor"/>
    </font>
    <font>
      <b/>
      <sz val="11"/>
      <name val="Arial"/>
      <family val="2"/>
    </font>
    <font>
      <b/>
      <sz val="10"/>
      <color rgb="FFFF0000"/>
      <name val="Arial"/>
      <family val="2"/>
    </font>
    <font>
      <b/>
      <sz val="12"/>
      <color rgb="FFFF0000"/>
      <name val="Arial"/>
      <family val="2"/>
    </font>
    <font>
      <b/>
      <sz val="16"/>
      <color rgb="FFFF0000"/>
      <name val="Arial"/>
      <family val="2"/>
    </font>
    <font>
      <sz val="10"/>
      <name val="Arial"/>
      <family val="2"/>
    </font>
    <font>
      <b/>
      <sz val="11"/>
      <color theme="1"/>
      <name val="Arial"/>
      <family val="2"/>
    </font>
    <font>
      <b/>
      <sz val="9"/>
      <color theme="1"/>
      <name val="Arial"/>
      <family val="2"/>
    </font>
    <font>
      <b/>
      <i/>
      <sz val="12"/>
      <color theme="1"/>
      <name val="Bookman Old Style"/>
      <family val="1"/>
    </font>
    <font>
      <i/>
      <sz val="12"/>
      <color theme="1"/>
      <name val="Calibri"/>
      <family val="2"/>
    </font>
    <font>
      <sz val="12"/>
      <color theme="1"/>
      <name val="Calibri"/>
      <family val="2"/>
    </font>
    <font>
      <i/>
      <sz val="12"/>
      <color theme="1"/>
      <name val="Bookman Old Style"/>
      <family val="1"/>
    </font>
    <font>
      <i/>
      <u/>
      <sz val="12"/>
      <color theme="1"/>
      <name val="Bookman Old Style"/>
      <family val="1"/>
    </font>
    <font>
      <b/>
      <sz val="12"/>
      <color theme="1"/>
      <name val="Calibri"/>
      <family val="2"/>
      <scheme val="minor"/>
    </font>
    <font>
      <b/>
      <u/>
      <sz val="8"/>
      <name val="Arial"/>
      <family val="2"/>
    </font>
    <font>
      <b/>
      <u/>
      <sz val="8"/>
      <color indexed="8"/>
      <name val="Arial"/>
      <family val="2"/>
    </font>
    <font>
      <sz val="8"/>
      <color theme="0"/>
      <name val="Arial"/>
      <family val="2"/>
    </font>
    <font>
      <sz val="8"/>
      <color rgb="FFFF0000"/>
      <name val="Arial"/>
      <family val="2"/>
    </font>
    <font>
      <b/>
      <sz val="8"/>
      <color theme="1"/>
      <name val="Arial"/>
      <family val="2"/>
    </font>
    <font>
      <b/>
      <sz val="16"/>
      <name val="Arial"/>
      <family val="2"/>
    </font>
    <font>
      <sz val="12"/>
      <name val="Arial"/>
      <family val="2"/>
    </font>
    <font>
      <b/>
      <sz val="12"/>
      <color rgb="FF0000FF"/>
      <name val="Arial"/>
      <family val="2"/>
    </font>
    <font>
      <b/>
      <u/>
      <sz val="12"/>
      <color theme="1"/>
      <name val="Arial"/>
      <family val="2"/>
    </font>
    <font>
      <u/>
      <sz val="12"/>
      <name val="Arial"/>
      <family val="2"/>
    </font>
    <font>
      <u/>
      <sz val="11"/>
      <color theme="10"/>
      <name val="Calibri"/>
      <family val="2"/>
      <scheme val="minor"/>
    </font>
    <font>
      <b/>
      <sz val="11"/>
      <color theme="10"/>
      <name val="Calibri"/>
      <family val="2"/>
      <scheme val="minor"/>
    </font>
    <font>
      <b/>
      <sz val="12"/>
      <color indexed="8"/>
      <name val="Arial"/>
      <family val="2"/>
    </font>
    <font>
      <sz val="12"/>
      <color rgb="FFFF0000"/>
      <name val="Arial"/>
      <family val="2"/>
    </font>
    <font>
      <b/>
      <sz val="12"/>
      <color theme="1"/>
      <name val="Arial"/>
      <family val="2"/>
    </font>
    <font>
      <b/>
      <u/>
      <sz val="12"/>
      <color theme="0"/>
      <name val="Arial"/>
      <family val="2"/>
    </font>
    <font>
      <sz val="12"/>
      <color theme="0"/>
      <name val="Arial"/>
      <family val="2"/>
    </font>
    <font>
      <b/>
      <sz val="12"/>
      <color theme="0"/>
      <name val="Arial"/>
      <family val="2"/>
    </font>
    <font>
      <i/>
      <sz val="12"/>
      <name val="Arial"/>
      <family val="2"/>
    </font>
    <font>
      <b/>
      <u/>
      <sz val="11"/>
      <color theme="1"/>
      <name val="Calibri"/>
      <family val="2"/>
      <scheme val="minor"/>
    </font>
    <font>
      <sz val="12"/>
      <color theme="1"/>
      <name val="Arial"/>
      <family val="2"/>
    </font>
    <font>
      <sz val="12"/>
      <color indexed="9"/>
      <name val="Arial"/>
      <family val="2"/>
    </font>
    <font>
      <b/>
      <sz val="11"/>
      <color rgb="FF0000FF"/>
      <name val="Calibri"/>
      <family val="2"/>
      <scheme val="minor"/>
    </font>
    <font>
      <sz val="11"/>
      <color theme="1"/>
      <name val="Arial"/>
      <family val="2"/>
    </font>
    <font>
      <sz val="11"/>
      <name val="Arial"/>
      <family val="2"/>
    </font>
    <font>
      <b/>
      <i/>
      <sz val="16"/>
      <color rgb="FFFF0000"/>
      <name val="Calibri"/>
      <family val="2"/>
    </font>
  </fonts>
  <fills count="19">
    <fill>
      <patternFill patternType="none"/>
    </fill>
    <fill>
      <patternFill patternType="gray125"/>
    </fill>
    <fill>
      <patternFill patternType="solid">
        <fgColor indexed="4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rgb="FFFFFF00"/>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rgb="FF00B0F0"/>
        <bgColor indexed="64"/>
      </patternFill>
    </fill>
    <fill>
      <patternFill patternType="solid">
        <fgColor theme="3" tint="0.79998168889431442"/>
        <bgColor indexed="64"/>
      </patternFill>
    </fill>
  </fills>
  <borders count="103">
    <border>
      <left/>
      <right/>
      <top/>
      <bottom/>
      <diagonal/>
    </border>
    <border>
      <left/>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diagonal/>
    </border>
    <border>
      <left/>
      <right style="double">
        <color indexed="64"/>
      </right>
      <top/>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dotted">
        <color indexed="64"/>
      </right>
      <top/>
      <bottom style="dotted">
        <color indexed="64"/>
      </bottom>
      <diagonal/>
    </border>
    <border>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style="double">
        <color indexed="64"/>
      </right>
      <top style="dotted">
        <color indexed="64"/>
      </top>
      <bottom style="dotted">
        <color indexed="64"/>
      </bottom>
      <diagonal/>
    </border>
    <border>
      <left style="double">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style="double">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dotted">
        <color indexed="64"/>
      </left>
      <right/>
      <top/>
      <bottom style="dotted">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dotted">
        <color indexed="64"/>
      </left>
      <right style="double">
        <color indexed="64"/>
      </right>
      <top style="dotted">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medium">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dotted">
        <color indexed="64"/>
      </left>
      <right style="double">
        <color indexed="64"/>
      </right>
      <top/>
      <bottom style="dotted">
        <color indexed="64"/>
      </bottom>
      <diagonal/>
    </border>
    <border>
      <left style="double">
        <color auto="1"/>
      </left>
      <right style="dotted">
        <color auto="1"/>
      </right>
      <top style="double">
        <color auto="1"/>
      </top>
      <bottom style="dotted">
        <color auto="1"/>
      </bottom>
      <diagonal/>
    </border>
    <border>
      <left style="dotted">
        <color auto="1"/>
      </left>
      <right style="dotted">
        <color auto="1"/>
      </right>
      <top style="double">
        <color auto="1"/>
      </top>
      <bottom style="dotted">
        <color auto="1"/>
      </bottom>
      <diagonal/>
    </border>
    <border>
      <left style="dotted">
        <color auto="1"/>
      </left>
      <right style="double">
        <color auto="1"/>
      </right>
      <top style="double">
        <color auto="1"/>
      </top>
      <bottom style="dotted">
        <color auto="1"/>
      </bottom>
      <diagonal/>
    </border>
    <border>
      <left style="double">
        <color auto="1"/>
      </left>
      <right style="dotted">
        <color auto="1"/>
      </right>
      <top style="dotted">
        <color auto="1"/>
      </top>
      <bottom style="double">
        <color auto="1"/>
      </bottom>
      <diagonal/>
    </border>
    <border>
      <left style="dotted">
        <color auto="1"/>
      </left>
      <right style="dotted">
        <color auto="1"/>
      </right>
      <top style="dotted">
        <color auto="1"/>
      </top>
      <bottom style="double">
        <color auto="1"/>
      </bottom>
      <diagonal/>
    </border>
    <border>
      <left style="dotted">
        <color auto="1"/>
      </left>
      <right style="double">
        <color auto="1"/>
      </right>
      <top style="dotted">
        <color auto="1"/>
      </top>
      <bottom style="double">
        <color auto="1"/>
      </bottom>
      <diagonal/>
    </border>
    <border>
      <left/>
      <right/>
      <top/>
      <bottom style="medium">
        <color indexed="64"/>
      </bottom>
      <diagonal/>
    </border>
    <border>
      <left/>
      <right style="dotted">
        <color indexed="64"/>
      </right>
      <top style="dotted">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tted">
        <color indexed="64"/>
      </left>
      <right style="dotted">
        <color indexed="64"/>
      </right>
      <top style="hair">
        <color indexed="64"/>
      </top>
      <bottom style="dotted">
        <color indexed="64"/>
      </bottom>
      <diagonal/>
    </border>
    <border>
      <left style="double">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uble">
        <color indexed="64"/>
      </left>
      <right/>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auto="1"/>
      </left>
      <right style="dotted">
        <color auto="1"/>
      </right>
      <top style="double">
        <color auto="1"/>
      </top>
      <bottom/>
      <diagonal/>
    </border>
    <border>
      <left style="dotted">
        <color auto="1"/>
      </left>
      <right style="dotted">
        <color auto="1"/>
      </right>
      <top style="double">
        <color auto="1"/>
      </top>
      <bottom/>
      <diagonal/>
    </border>
    <border>
      <left style="dotted">
        <color auto="1"/>
      </left>
      <right style="medium">
        <color auto="1"/>
      </right>
      <top style="double">
        <color auto="1"/>
      </top>
      <bottom/>
      <diagonal/>
    </border>
    <border>
      <left/>
      <right style="double">
        <color auto="1"/>
      </right>
      <top style="double">
        <color auto="1"/>
      </top>
      <bottom style="dotted">
        <color auto="1"/>
      </bottom>
      <diagonal/>
    </border>
    <border>
      <left style="double">
        <color auto="1"/>
      </left>
      <right style="dotted">
        <color auto="1"/>
      </right>
      <top/>
      <bottom/>
      <diagonal/>
    </border>
    <border>
      <left style="dotted">
        <color auto="1"/>
      </left>
      <right style="dotted">
        <color auto="1"/>
      </right>
      <top/>
      <bottom/>
      <diagonal/>
    </border>
    <border>
      <left style="dotted">
        <color auto="1"/>
      </left>
      <right style="medium">
        <color auto="1"/>
      </right>
      <top/>
      <bottom/>
      <diagonal/>
    </border>
    <border>
      <left/>
      <right style="double">
        <color indexed="64"/>
      </right>
      <top style="dotted">
        <color indexed="64"/>
      </top>
      <bottom style="dotted">
        <color indexed="64"/>
      </bottom>
      <diagonal/>
    </border>
    <border>
      <left style="double">
        <color auto="1"/>
      </left>
      <right style="dotted">
        <color auto="1"/>
      </right>
      <top/>
      <bottom style="double">
        <color auto="1"/>
      </bottom>
      <diagonal/>
    </border>
    <border>
      <left style="dotted">
        <color auto="1"/>
      </left>
      <right style="dotted">
        <color auto="1"/>
      </right>
      <top/>
      <bottom style="double">
        <color auto="1"/>
      </bottom>
      <diagonal/>
    </border>
    <border>
      <left style="dotted">
        <color auto="1"/>
      </left>
      <right style="medium">
        <color auto="1"/>
      </right>
      <top/>
      <bottom style="double">
        <color auto="1"/>
      </bottom>
      <diagonal/>
    </border>
    <border>
      <left/>
      <right style="double">
        <color auto="1"/>
      </right>
      <top style="dotted">
        <color auto="1"/>
      </top>
      <bottom style="double">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indexed="64"/>
      </left>
      <right style="thin">
        <color indexed="64"/>
      </right>
      <top style="thin">
        <color indexed="64"/>
      </top>
      <bottom/>
      <diagonal/>
    </border>
    <border>
      <left style="thin">
        <color auto="1"/>
      </left>
      <right style="medium">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thin">
        <color indexed="64"/>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theme="6"/>
      </top>
      <bottom style="thin">
        <color indexed="64"/>
      </bottom>
      <diagonal/>
    </border>
  </borders>
  <cellStyleXfs count="16">
    <xf numFmtId="0" fontId="0" fillId="0" borderId="0"/>
    <xf numFmtId="166" fontId="5" fillId="0" borderId="0" applyFont="0" applyFill="0" applyBorder="0" applyAlignment="0" applyProtection="0"/>
    <xf numFmtId="0" fontId="4" fillId="0" borderId="0"/>
    <xf numFmtId="9" fontId="23" fillId="0" borderId="0" applyFont="0" applyFill="0" applyBorder="0" applyAlignment="0" applyProtection="0"/>
    <xf numFmtId="165" fontId="3" fillId="0" borderId="0" applyFont="0" applyFill="0" applyBorder="0" applyAlignment="0" applyProtection="0"/>
    <xf numFmtId="44" fontId="62" fillId="0" borderId="0" applyFont="0" applyFill="0" applyBorder="0" applyAlignment="0" applyProtection="0"/>
    <xf numFmtId="41" fontId="62" fillId="0" borderId="0" applyFont="0" applyFill="0" applyBorder="0" applyAlignment="0" applyProtection="0"/>
    <xf numFmtId="0" fontId="2" fillId="0" borderId="0"/>
    <xf numFmtId="43" fontId="2" fillId="0" borderId="0" applyFont="0" applyFill="0" applyBorder="0" applyAlignment="0" applyProtection="0"/>
    <xf numFmtId="0" fontId="5" fillId="0" borderId="0"/>
    <xf numFmtId="165" fontId="1" fillId="0" borderId="0" applyFont="0" applyFill="0" applyBorder="0" applyAlignment="0" applyProtection="0"/>
    <xf numFmtId="0" fontId="5" fillId="0" borderId="0"/>
    <xf numFmtId="0" fontId="81" fillId="0" borderId="0" applyNumberFormat="0" applyFill="0" applyBorder="0" applyAlignment="0" applyProtection="0"/>
    <xf numFmtId="173" fontId="1" fillId="0" borderId="0" applyFont="0" applyFill="0" applyBorder="0" applyAlignment="0" applyProtection="0"/>
    <xf numFmtId="0" fontId="5" fillId="0" borderId="0" applyFont="0" applyFill="0" applyBorder="0" applyAlignment="0" applyProtection="0"/>
    <xf numFmtId="0" fontId="5" fillId="0" borderId="0"/>
  </cellStyleXfs>
  <cellXfs count="1146">
    <xf numFmtId="0" fontId="0" fillId="0" borderId="0" xfId="0"/>
    <xf numFmtId="0" fontId="6" fillId="0" borderId="0" xfId="0" applyFont="1"/>
    <xf numFmtId="0" fontId="7" fillId="0" borderId="0" xfId="0" applyFont="1" applyAlignment="1">
      <alignment horizontal="center"/>
    </xf>
    <xf numFmtId="0" fontId="10" fillId="0" borderId="0" xfId="0" applyFont="1" applyAlignment="1">
      <alignment horizontal="center"/>
    </xf>
    <xf numFmtId="0" fontId="9" fillId="0" borderId="0" xfId="0" applyFont="1"/>
    <xf numFmtId="0" fontId="11" fillId="0" borderId="0" xfId="0" applyFont="1" applyFill="1" applyAlignment="1" applyProtection="1"/>
    <xf numFmtId="0" fontId="12" fillId="0" borderId="0" xfId="0" applyFont="1" applyFill="1" applyAlignment="1" applyProtection="1"/>
    <xf numFmtId="0" fontId="11" fillId="0" borderId="0" xfId="0" applyFont="1" applyFill="1"/>
    <xf numFmtId="3" fontId="9" fillId="0" borderId="0" xfId="0" applyNumberFormat="1" applyFont="1"/>
    <xf numFmtId="0" fontId="8" fillId="0" borderId="0" xfId="0" applyFont="1" applyFill="1" applyAlignment="1" applyProtection="1">
      <alignment horizontal="center"/>
    </xf>
    <xf numFmtId="167" fontId="9" fillId="0" borderId="0" xfId="1" applyNumberFormat="1" applyFont="1" applyFill="1" applyBorder="1" applyAlignment="1" applyProtection="1"/>
    <xf numFmtId="4" fontId="11" fillId="0" borderId="0" xfId="0" applyNumberFormat="1" applyFont="1" applyFill="1" applyAlignment="1" applyProtection="1"/>
    <xf numFmtId="167" fontId="9" fillId="0" borderId="1" xfId="1" applyNumberFormat="1" applyFont="1" applyFill="1" applyBorder="1" applyAlignment="1" applyProtection="1"/>
    <xf numFmtId="167" fontId="13" fillId="0" borderId="0" xfId="1" applyNumberFormat="1" applyFont="1" applyFill="1"/>
    <xf numFmtId="3" fontId="16" fillId="0" borderId="0" xfId="0" applyNumberFormat="1" applyFont="1"/>
    <xf numFmtId="0" fontId="18" fillId="0" borderId="0" xfId="0" applyFont="1"/>
    <xf numFmtId="0" fontId="19" fillId="0" borderId="0" xfId="0" applyFont="1"/>
    <xf numFmtId="0" fontId="5" fillId="0" borderId="0" xfId="0" applyFont="1"/>
    <xf numFmtId="0" fontId="15" fillId="0" borderId="0" xfId="0" applyFont="1" applyFill="1" applyAlignment="1">
      <alignment horizontal="center"/>
    </xf>
    <xf numFmtId="166" fontId="6" fillId="0" borderId="0" xfId="1" applyNumberFormat="1" applyFont="1" applyFill="1"/>
    <xf numFmtId="0" fontId="14" fillId="0" borderId="0" xfId="0" applyFont="1" applyAlignment="1">
      <alignment horizontal="center"/>
    </xf>
    <xf numFmtId="167" fontId="5" fillId="0" borderId="0" xfId="1" applyNumberFormat="1" applyFont="1" applyFill="1"/>
    <xf numFmtId="166" fontId="5" fillId="0" borderId="0" xfId="1" applyNumberFormat="1" applyFont="1" applyFill="1"/>
    <xf numFmtId="0" fontId="25" fillId="0" borderId="0" xfId="0" applyFont="1" applyAlignment="1">
      <alignment horizontal="center"/>
    </xf>
    <xf numFmtId="167" fontId="9" fillId="0" borderId="0" xfId="1" applyNumberFormat="1" applyFont="1" applyFill="1"/>
    <xf numFmtId="37" fontId="9" fillId="0" borderId="0" xfId="0" applyNumberFormat="1" applyFont="1" applyFill="1"/>
    <xf numFmtId="168" fontId="5" fillId="0" borderId="0" xfId="3" applyNumberFormat="1" applyFont="1" applyFill="1"/>
    <xf numFmtId="167" fontId="0" fillId="0" borderId="0" xfId="1" applyNumberFormat="1" applyFont="1" applyFill="1"/>
    <xf numFmtId="168" fontId="5" fillId="0" borderId="0" xfId="3" applyNumberFormat="1" applyFont="1" applyFill="1" applyAlignment="1">
      <alignment horizontal="right"/>
    </xf>
    <xf numFmtId="167" fontId="0" fillId="0" borderId="0" xfId="1" applyNumberFormat="1" applyFont="1"/>
    <xf numFmtId="9" fontId="9" fillId="0" borderId="1" xfId="3" applyFont="1" applyFill="1" applyBorder="1" applyAlignment="1" applyProtection="1"/>
    <xf numFmtId="168" fontId="9" fillId="0" borderId="1" xfId="3" applyNumberFormat="1" applyFont="1" applyFill="1" applyBorder="1"/>
    <xf numFmtId="37" fontId="9" fillId="0" borderId="0" xfId="0" applyNumberFormat="1" applyFont="1" applyFill="1" applyBorder="1" applyAlignment="1" applyProtection="1"/>
    <xf numFmtId="169" fontId="5" fillId="0" borderId="0" xfId="1" applyNumberFormat="1" applyFont="1" applyFill="1"/>
    <xf numFmtId="167" fontId="5" fillId="0" borderId="0" xfId="1" applyNumberFormat="1" applyFont="1" applyFill="1" applyBorder="1" applyAlignment="1" applyProtection="1"/>
    <xf numFmtId="9" fontId="5" fillId="0" borderId="0" xfId="3" applyFont="1" applyFill="1" applyBorder="1" applyAlignment="1" applyProtection="1"/>
    <xf numFmtId="168" fontId="5" fillId="0" borderId="0" xfId="3" applyNumberFormat="1" applyFont="1" applyFill="1" applyBorder="1" applyAlignment="1" applyProtection="1"/>
    <xf numFmtId="3" fontId="5" fillId="0" borderId="0" xfId="0" applyNumberFormat="1" applyFont="1" applyFill="1"/>
    <xf numFmtId="167" fontId="9" fillId="0" borderId="9" xfId="1" applyNumberFormat="1" applyFont="1" applyFill="1" applyBorder="1" applyAlignment="1" applyProtection="1"/>
    <xf numFmtId="9" fontId="9" fillId="0" borderId="10" xfId="3" applyFont="1" applyFill="1" applyBorder="1" applyAlignment="1" applyProtection="1"/>
    <xf numFmtId="9" fontId="9" fillId="0" borderId="9" xfId="3" applyFont="1" applyFill="1" applyBorder="1" applyAlignment="1" applyProtection="1"/>
    <xf numFmtId="167" fontId="9" fillId="0" borderId="11" xfId="1" applyNumberFormat="1" applyFont="1" applyFill="1" applyBorder="1" applyAlignment="1" applyProtection="1"/>
    <xf numFmtId="168" fontId="9" fillId="0" borderId="9" xfId="3" applyNumberFormat="1" applyFont="1" applyFill="1" applyBorder="1"/>
    <xf numFmtId="167" fontId="26" fillId="0" borderId="0" xfId="1" applyNumberFormat="1" applyFont="1" applyFill="1"/>
    <xf numFmtId="166" fontId="5" fillId="0" borderId="0" xfId="1" applyNumberFormat="1" applyFont="1" applyFill="1" applyBorder="1"/>
    <xf numFmtId="0" fontId="12" fillId="0" borderId="0" xfId="0" applyFont="1" applyFill="1" applyAlignment="1" applyProtection="1">
      <alignment horizontal="left"/>
    </xf>
    <xf numFmtId="0" fontId="27" fillId="0" borderId="0" xfId="0" applyFont="1" applyFill="1" applyAlignment="1" applyProtection="1">
      <alignment horizontal="center"/>
    </xf>
    <xf numFmtId="0" fontId="28" fillId="0" borderId="0" xfId="0" applyFont="1" applyFill="1" applyAlignment="1" applyProtection="1">
      <alignment horizontal="center"/>
    </xf>
    <xf numFmtId="167" fontId="5" fillId="0" borderId="0" xfId="1" applyNumberFormat="1" applyFont="1" applyFill="1" applyAlignment="1" applyProtection="1"/>
    <xf numFmtId="168" fontId="5" fillId="0" borderId="0" xfId="3" applyNumberFormat="1" applyFont="1" applyFill="1" applyAlignment="1" applyProtection="1"/>
    <xf numFmtId="167" fontId="9" fillId="0" borderId="1" xfId="1" applyNumberFormat="1" applyFont="1" applyFill="1" applyBorder="1" applyProtection="1"/>
    <xf numFmtId="9" fontId="9" fillId="0" borderId="1" xfId="3" applyFont="1" applyFill="1" applyBorder="1" applyProtection="1"/>
    <xf numFmtId="167" fontId="12" fillId="0" borderId="1" xfId="1" applyNumberFormat="1" applyFont="1" applyFill="1" applyBorder="1" applyProtection="1"/>
    <xf numFmtId="0" fontId="28" fillId="0" borderId="0" xfId="0" applyFont="1" applyFill="1" applyAlignment="1">
      <alignment horizontal="center"/>
    </xf>
    <xf numFmtId="9" fontId="5" fillId="0" borderId="0" xfId="3" applyFont="1" applyFill="1"/>
    <xf numFmtId="167" fontId="9" fillId="0" borderId="9" xfId="1" applyNumberFormat="1" applyFont="1" applyFill="1" applyBorder="1" applyProtection="1"/>
    <xf numFmtId="9" fontId="9" fillId="0" borderId="9" xfId="3" applyFont="1" applyFill="1" applyBorder="1" applyProtection="1"/>
    <xf numFmtId="166" fontId="5" fillId="0" borderId="0" xfId="1" applyFont="1" applyFill="1"/>
    <xf numFmtId="167" fontId="9" fillId="0" borderId="0" xfId="1" applyNumberFormat="1" applyFont="1" applyFill="1" applyAlignment="1" applyProtection="1">
      <alignment horizontal="center"/>
    </xf>
    <xf numFmtId="37" fontId="9" fillId="0" borderId="0" xfId="0" applyNumberFormat="1" applyFont="1" applyFill="1" applyAlignment="1" applyProtection="1">
      <alignment horizontal="center"/>
    </xf>
    <xf numFmtId="167" fontId="29" fillId="0" borderId="1" xfId="1" applyNumberFormat="1" applyFont="1" applyFill="1" applyBorder="1" applyProtection="1"/>
    <xf numFmtId="167" fontId="30" fillId="0" borderId="1" xfId="1" applyNumberFormat="1" applyFont="1" applyFill="1" applyBorder="1"/>
    <xf numFmtId="167" fontId="5" fillId="0" borderId="1" xfId="1" applyNumberFormat="1" applyFont="1" applyFill="1" applyBorder="1"/>
    <xf numFmtId="3" fontId="25" fillId="0" borderId="0" xfId="0" applyNumberFormat="1" applyFont="1" applyAlignment="1">
      <alignment horizontal="center"/>
    </xf>
    <xf numFmtId="167" fontId="9" fillId="0" borderId="9" xfId="1" applyNumberFormat="1" applyFont="1" applyFill="1" applyBorder="1"/>
    <xf numFmtId="9" fontId="9" fillId="0" borderId="12" xfId="3" applyFont="1" applyFill="1" applyBorder="1"/>
    <xf numFmtId="167" fontId="9" fillId="0" borderId="12" xfId="1" applyNumberFormat="1" applyFont="1" applyFill="1" applyBorder="1"/>
    <xf numFmtId="3" fontId="29" fillId="0" borderId="0" xfId="0" applyNumberFormat="1" applyFont="1"/>
    <xf numFmtId="3" fontId="31" fillId="0" borderId="0" xfId="0" applyNumberFormat="1" applyFont="1" applyAlignment="1">
      <alignment horizontal="center"/>
    </xf>
    <xf numFmtId="9" fontId="26" fillId="0" borderId="0" xfId="3" applyFont="1" applyFill="1"/>
    <xf numFmtId="166" fontId="26" fillId="0" borderId="0" xfId="1" applyFont="1" applyFill="1"/>
    <xf numFmtId="166" fontId="29" fillId="0" borderId="0" xfId="1" applyNumberFormat="1" applyFont="1" applyFill="1"/>
    <xf numFmtId="166" fontId="9" fillId="0" borderId="0" xfId="1" applyNumberFormat="1" applyFont="1" applyFill="1"/>
    <xf numFmtId="0" fontId="15" fillId="0" borderId="0" xfId="0" applyFont="1" applyFill="1" applyAlignment="1">
      <alignment horizontal="left"/>
    </xf>
    <xf numFmtId="37" fontId="32" fillId="0" borderId="0" xfId="0" applyNumberFormat="1" applyFont="1" applyFill="1" applyAlignment="1"/>
    <xf numFmtId="166" fontId="32" fillId="0" borderId="0" xfId="1" applyNumberFormat="1" applyFont="1" applyFill="1"/>
    <xf numFmtId="0" fontId="33" fillId="0" borderId="0" xfId="0" applyFont="1" applyFill="1" applyAlignment="1">
      <alignment horizontal="centerContinuous"/>
    </xf>
    <xf numFmtId="0" fontId="27" fillId="0" borderId="0" xfId="0" applyFont="1" applyFill="1" applyAlignment="1">
      <alignment horizontal="centerContinuous"/>
    </xf>
    <xf numFmtId="167" fontId="6" fillId="0" borderId="0" xfId="1" applyNumberFormat="1" applyFont="1" applyFill="1" applyAlignment="1">
      <alignment horizontal="centerContinuous"/>
    </xf>
    <xf numFmtId="167" fontId="6" fillId="0" borderId="0" xfId="1" applyNumberFormat="1" applyFont="1" applyFill="1"/>
    <xf numFmtId="37" fontId="5" fillId="0" borderId="0" xfId="0" applyNumberFormat="1" applyFont="1" applyFill="1"/>
    <xf numFmtId="0" fontId="0" fillId="0" borderId="0" xfId="0" applyFill="1"/>
    <xf numFmtId="37" fontId="5" fillId="0" borderId="0" xfId="0" applyNumberFormat="1" applyFont="1" applyFill="1" applyBorder="1"/>
    <xf numFmtId="167" fontId="5" fillId="0" borderId="0" xfId="1" applyNumberFormat="1" applyFont="1" applyFill="1" applyBorder="1"/>
    <xf numFmtId="166" fontId="5" fillId="0" borderId="0" xfId="1" applyFont="1"/>
    <xf numFmtId="168" fontId="5" fillId="0" borderId="0" xfId="3" applyNumberFormat="1" applyFont="1" applyFill="1" applyBorder="1"/>
    <xf numFmtId="166" fontId="0" fillId="0" borderId="0" xfId="1" applyFont="1" applyFill="1"/>
    <xf numFmtId="37" fontId="5" fillId="0" borderId="17" xfId="0" applyNumberFormat="1" applyFont="1" applyFill="1" applyBorder="1"/>
    <xf numFmtId="168" fontId="5" fillId="0" borderId="17" xfId="3" applyNumberFormat="1" applyFont="1" applyFill="1" applyBorder="1"/>
    <xf numFmtId="167" fontId="5" fillId="0" borderId="17" xfId="1" applyNumberFormat="1" applyFont="1" applyFill="1" applyBorder="1"/>
    <xf numFmtId="167" fontId="0" fillId="0" borderId="17" xfId="1" applyNumberFormat="1" applyFont="1" applyFill="1" applyBorder="1"/>
    <xf numFmtId="0" fontId="12" fillId="0" borderId="0" xfId="0" applyFont="1" applyFill="1"/>
    <xf numFmtId="0" fontId="27" fillId="0" borderId="0" xfId="0" applyFont="1" applyFill="1" applyAlignment="1">
      <alignment horizontal="center"/>
    </xf>
    <xf numFmtId="3" fontId="9" fillId="0" borderId="0" xfId="0" applyNumberFormat="1" applyFont="1" applyFill="1" applyBorder="1"/>
    <xf numFmtId="168" fontId="9" fillId="0" borderId="0" xfId="3" applyNumberFormat="1" applyFont="1" applyFill="1" applyBorder="1"/>
    <xf numFmtId="167" fontId="9" fillId="0" borderId="0" xfId="1" applyNumberFormat="1" applyFont="1" applyFill="1" applyBorder="1"/>
    <xf numFmtId="37" fontId="9" fillId="0" borderId="0" xfId="0" applyNumberFormat="1" applyFont="1" applyFill="1" applyBorder="1"/>
    <xf numFmtId="168" fontId="9" fillId="0" borderId="0" xfId="3" applyNumberFormat="1" applyFont="1" applyFill="1"/>
    <xf numFmtId="166" fontId="13" fillId="0" borderId="0" xfId="1" applyFont="1" applyFill="1"/>
    <xf numFmtId="3" fontId="9" fillId="0" borderId="0" xfId="1" applyNumberFormat="1" applyFont="1" applyFill="1"/>
    <xf numFmtId="9" fontId="9" fillId="0" borderId="0" xfId="3" applyFont="1" applyFill="1"/>
    <xf numFmtId="166" fontId="17" fillId="0" borderId="0" xfId="1" applyFont="1" applyFill="1"/>
    <xf numFmtId="0" fontId="11" fillId="0" borderId="0" xfId="0" applyFont="1" applyFill="1" applyBorder="1" applyAlignment="1" applyProtection="1"/>
    <xf numFmtId="0" fontId="28" fillId="0" borderId="0" xfId="0" applyFont="1" applyFill="1" applyBorder="1" applyAlignment="1" applyProtection="1">
      <alignment horizontal="center"/>
    </xf>
    <xf numFmtId="9" fontId="5" fillId="0" borderId="0" xfId="3" applyFont="1" applyFill="1" applyBorder="1"/>
    <xf numFmtId="167" fontId="5" fillId="0" borderId="0" xfId="1" applyNumberFormat="1" applyFont="1" applyFill="1" applyBorder="1" applyAlignment="1">
      <alignment horizontal="right"/>
    </xf>
    <xf numFmtId="166" fontId="0" fillId="0" borderId="0" xfId="0" applyNumberFormat="1" applyFill="1"/>
    <xf numFmtId="0" fontId="12" fillId="0" borderId="0" xfId="0" applyFont="1" applyFill="1" applyBorder="1" applyAlignment="1" applyProtection="1"/>
    <xf numFmtId="3" fontId="9" fillId="0" borderId="0" xfId="1" applyNumberFormat="1" applyFont="1" applyFill="1" applyBorder="1" applyAlignment="1" applyProtection="1"/>
    <xf numFmtId="167" fontId="5" fillId="0" borderId="17" xfId="1" applyNumberFormat="1" applyFont="1" applyFill="1" applyBorder="1" applyAlignment="1" applyProtection="1"/>
    <xf numFmtId="168" fontId="9" fillId="0" borderId="0" xfId="3" applyNumberFormat="1" applyFont="1" applyFill="1" applyProtection="1"/>
    <xf numFmtId="167" fontId="9" fillId="0" borderId="0" xfId="1" applyNumberFormat="1" applyFont="1" applyFill="1" applyProtection="1"/>
    <xf numFmtId="9" fontId="9" fillId="0" borderId="0" xfId="3" applyFont="1" applyFill="1" applyProtection="1"/>
    <xf numFmtId="167" fontId="9" fillId="0" borderId="0" xfId="1" applyNumberFormat="1" applyFont="1" applyFill="1" applyAlignment="1" applyProtection="1"/>
    <xf numFmtId="168" fontId="9" fillId="0" borderId="0" xfId="3" applyNumberFormat="1" applyFont="1" applyFill="1" applyAlignment="1" applyProtection="1"/>
    <xf numFmtId="9" fontId="13" fillId="0" borderId="0" xfId="3" applyFont="1" applyFill="1"/>
    <xf numFmtId="0" fontId="17" fillId="0" borderId="0" xfId="0" applyFont="1" applyFill="1"/>
    <xf numFmtId="0" fontId="35" fillId="0" borderId="0" xfId="0" applyFont="1" applyFill="1" applyAlignment="1">
      <alignment horizontal="center"/>
    </xf>
    <xf numFmtId="167" fontId="36" fillId="0" borderId="0" xfId="1" applyNumberFormat="1" applyFont="1" applyFill="1"/>
    <xf numFmtId="0" fontId="13" fillId="0" borderId="0" xfId="0" applyFont="1" applyFill="1"/>
    <xf numFmtId="0" fontId="37" fillId="0" borderId="0" xfId="0" applyFont="1" applyFill="1" applyAlignment="1">
      <alignment horizontal="center"/>
    </xf>
    <xf numFmtId="10" fontId="5" fillId="0" borderId="0" xfId="3" applyNumberFormat="1" applyFont="1" applyFill="1"/>
    <xf numFmtId="0" fontId="16" fillId="0" borderId="0" xfId="0" applyFont="1"/>
    <xf numFmtId="167" fontId="30" fillId="0" borderId="0" xfId="1" applyNumberFormat="1" applyFont="1" applyFill="1"/>
    <xf numFmtId="170" fontId="39" fillId="0" borderId="0" xfId="1" applyNumberFormat="1" applyFont="1"/>
    <xf numFmtId="0" fontId="39" fillId="0" borderId="0" xfId="0" applyFont="1"/>
    <xf numFmtId="43" fontId="39" fillId="0" borderId="0" xfId="1" applyNumberFormat="1" applyFont="1"/>
    <xf numFmtId="1" fontId="39" fillId="0" borderId="0" xfId="0" applyNumberFormat="1" applyFont="1" applyBorder="1"/>
    <xf numFmtId="170" fontId="39" fillId="0" borderId="0" xfId="1" applyNumberFormat="1" applyFont="1" applyBorder="1"/>
    <xf numFmtId="169" fontId="39" fillId="0" borderId="0" xfId="1" applyNumberFormat="1" applyFont="1" applyBorder="1"/>
    <xf numFmtId="3" fontId="39" fillId="0" borderId="22" xfId="0" applyNumberFormat="1" applyFont="1" applyBorder="1"/>
    <xf numFmtId="0" fontId="42" fillId="0" borderId="23" xfId="0" applyFont="1" applyBorder="1" applyAlignment="1">
      <alignment wrapText="1"/>
    </xf>
    <xf numFmtId="1" fontId="42" fillId="0" borderId="5" xfId="0" applyNumberFormat="1" applyFont="1" applyBorder="1" applyAlignment="1">
      <alignment horizontal="center" vertical="center" wrapText="1"/>
    </xf>
    <xf numFmtId="170" fontId="42" fillId="0" borderId="5" xfId="1" applyNumberFormat="1" applyFont="1" applyBorder="1" applyAlignment="1">
      <alignment horizontal="center" wrapText="1"/>
    </xf>
    <xf numFmtId="169" fontId="42" fillId="0" borderId="5" xfId="1" applyNumberFormat="1" applyFont="1" applyBorder="1" applyAlignment="1">
      <alignment horizontal="center" wrapText="1"/>
    </xf>
    <xf numFmtId="3" fontId="42" fillId="0" borderId="24" xfId="0" applyNumberFormat="1" applyFont="1" applyBorder="1" applyAlignment="1">
      <alignment wrapText="1"/>
    </xf>
    <xf numFmtId="170" fontId="39" fillId="0" borderId="0" xfId="1" applyNumberFormat="1" applyFont="1" applyAlignment="1">
      <alignment wrapText="1"/>
    </xf>
    <xf numFmtId="0" fontId="39" fillId="0" borderId="0" xfId="0" applyFont="1" applyAlignment="1">
      <alignment wrapText="1"/>
    </xf>
    <xf numFmtId="43" fontId="39" fillId="0" borderId="0" xfId="1" applyNumberFormat="1" applyFont="1" applyAlignment="1">
      <alignment wrapText="1"/>
    </xf>
    <xf numFmtId="14" fontId="39" fillId="0" borderId="25" xfId="0" applyNumberFormat="1" applyFont="1" applyBorder="1" applyAlignment="1">
      <alignment horizontal="center"/>
    </xf>
    <xf numFmtId="1" fontId="39" fillId="0" borderId="26" xfId="0" applyNumberFormat="1" applyFont="1" applyBorder="1" applyAlignment="1">
      <alignment horizontal="center"/>
    </xf>
    <xf numFmtId="0" fontId="39" fillId="0" borderId="27" xfId="0" applyFont="1" applyBorder="1"/>
    <xf numFmtId="0" fontId="39" fillId="0" borderId="27" xfId="0" applyFont="1" applyBorder="1" applyAlignment="1">
      <alignment wrapText="1"/>
    </xf>
    <xf numFmtId="169" fontId="43" fillId="0" borderId="28" xfId="1" applyNumberFormat="1" applyFont="1" applyBorder="1" applyAlignment="1">
      <alignment horizontal="center" vertical="center"/>
    </xf>
    <xf numFmtId="3" fontId="39" fillId="0" borderId="29" xfId="0" applyNumberFormat="1" applyFont="1" applyBorder="1"/>
    <xf numFmtId="14" fontId="39" fillId="0" borderId="30" xfId="0" applyNumberFormat="1" applyFont="1" applyBorder="1" applyAlignment="1">
      <alignment horizontal="center"/>
    </xf>
    <xf numFmtId="1" fontId="39" fillId="0" borderId="31" xfId="0" applyNumberFormat="1" applyFont="1" applyBorder="1" applyAlignment="1">
      <alignment horizontal="center"/>
    </xf>
    <xf numFmtId="0" fontId="39" fillId="0" borderId="32" xfId="0" applyFont="1" applyBorder="1"/>
    <xf numFmtId="0" fontId="39" fillId="0" borderId="32" xfId="0" applyFont="1" applyBorder="1" applyAlignment="1">
      <alignment wrapText="1"/>
    </xf>
    <xf numFmtId="3" fontId="39" fillId="0" borderId="0" xfId="1" applyNumberFormat="1" applyFont="1"/>
    <xf numFmtId="14" fontId="39" fillId="0" borderId="27" xfId="0" applyNumberFormat="1" applyFont="1" applyBorder="1"/>
    <xf numFmtId="170" fontId="43" fillId="0" borderId="0" xfId="1" applyNumberFormat="1" applyFont="1" applyAlignment="1">
      <alignment horizontal="center"/>
    </xf>
    <xf numFmtId="3" fontId="43" fillId="0" borderId="0" xfId="1" applyNumberFormat="1" applyFont="1"/>
    <xf numFmtId="170" fontId="44" fillId="0" borderId="0" xfId="1" applyNumberFormat="1" applyFont="1" applyAlignment="1">
      <alignment horizontal="center"/>
    </xf>
    <xf numFmtId="170" fontId="44" fillId="0" borderId="0" xfId="1" applyNumberFormat="1" applyFont="1" applyAlignment="1">
      <alignment horizontal="center"/>
    </xf>
    <xf numFmtId="3" fontId="39" fillId="0" borderId="0" xfId="0" applyNumberFormat="1" applyFont="1"/>
    <xf numFmtId="0" fontId="43" fillId="0" borderId="0" xfId="0" applyFont="1"/>
    <xf numFmtId="14" fontId="39" fillId="0" borderId="33" xfId="0" applyNumberFormat="1" applyFont="1" applyBorder="1" applyAlignment="1">
      <alignment horizontal="center"/>
    </xf>
    <xf numFmtId="1" fontId="39" fillId="0" borderId="34" xfId="0" applyNumberFormat="1" applyFont="1" applyBorder="1" applyAlignment="1">
      <alignment horizontal="center"/>
    </xf>
    <xf numFmtId="0" fontId="39" fillId="0" borderId="35" xfId="0" applyFont="1" applyBorder="1" applyAlignment="1">
      <alignment wrapText="1"/>
    </xf>
    <xf numFmtId="0" fontId="39" fillId="0" borderId="35" xfId="0" applyFont="1" applyBorder="1"/>
    <xf numFmtId="170" fontId="43" fillId="0" borderId="0" xfId="1" applyNumberFormat="1" applyFont="1" applyFill="1" applyBorder="1" applyAlignment="1">
      <alignment horizontal="center"/>
    </xf>
    <xf numFmtId="3" fontId="43" fillId="0" borderId="0" xfId="1" applyNumberFormat="1" applyFont="1" applyFill="1" applyBorder="1"/>
    <xf numFmtId="169" fontId="39" fillId="0" borderId="28" xfId="1" applyNumberFormat="1" applyFont="1" applyBorder="1" applyAlignment="1">
      <alignment horizontal="center" vertical="center"/>
    </xf>
    <xf numFmtId="170" fontId="43" fillId="0" borderId="0" xfId="1" applyNumberFormat="1" applyFont="1"/>
    <xf numFmtId="1" fontId="39" fillId="0" borderId="0" xfId="0" applyNumberFormat="1" applyFont="1"/>
    <xf numFmtId="169" fontId="39" fillId="0" borderId="0" xfId="1" applyNumberFormat="1" applyFont="1"/>
    <xf numFmtId="169" fontId="43" fillId="0" borderId="0" xfId="1" applyNumberFormat="1" applyFont="1" applyAlignment="1">
      <alignment horizontal="center"/>
    </xf>
    <xf numFmtId="170" fontId="39" fillId="0" borderId="0" xfId="1" applyNumberFormat="1" applyFont="1" applyAlignment="1">
      <alignment horizontal="center"/>
    </xf>
    <xf numFmtId="169" fontId="44" fillId="0" borderId="0" xfId="1" applyNumberFormat="1" applyFont="1" applyAlignment="1">
      <alignment horizontal="center"/>
    </xf>
    <xf numFmtId="170" fontId="43" fillId="0" borderId="0" xfId="1" applyNumberFormat="1" applyFont="1" applyFill="1" applyBorder="1" applyAlignment="1">
      <alignment horizontal="center"/>
    </xf>
    <xf numFmtId="169" fontId="43" fillId="0" borderId="0" xfId="1" applyNumberFormat="1" applyFont="1" applyFill="1" applyBorder="1" applyAlignment="1">
      <alignment horizontal="center"/>
    </xf>
    <xf numFmtId="1" fontId="39" fillId="0" borderId="0" xfId="1" applyNumberFormat="1" applyFont="1"/>
    <xf numFmtId="169" fontId="43" fillId="0" borderId="0" xfId="1" applyNumberFormat="1" applyFont="1"/>
    <xf numFmtId="170" fontId="43" fillId="0" borderId="0" xfId="1" applyNumberFormat="1" applyFont="1" applyBorder="1"/>
    <xf numFmtId="169" fontId="43" fillId="0" borderId="0" xfId="1" applyNumberFormat="1" applyFont="1" applyBorder="1"/>
    <xf numFmtId="1" fontId="39" fillId="0" borderId="0" xfId="0" applyNumberFormat="1" applyFont="1" applyBorder="1" applyAlignment="1">
      <alignment horizontal="center"/>
    </xf>
    <xf numFmtId="169" fontId="39" fillId="0" borderId="28" xfId="1" applyNumberFormat="1" applyFont="1" applyFill="1" applyBorder="1" applyAlignment="1">
      <alignment horizontal="center" vertical="center"/>
    </xf>
    <xf numFmtId="169" fontId="39" fillId="0" borderId="35" xfId="1" applyNumberFormat="1" applyFont="1" applyFill="1" applyBorder="1"/>
    <xf numFmtId="14" fontId="39" fillId="0" borderId="40" xfId="0" applyNumberFormat="1" applyFont="1" applyBorder="1" applyAlignment="1">
      <alignment horizontal="center"/>
    </xf>
    <xf numFmtId="1" fontId="39" fillId="0" borderId="41" xfId="0" applyNumberFormat="1" applyFont="1" applyBorder="1" applyAlignment="1">
      <alignment horizontal="center"/>
    </xf>
    <xf numFmtId="0" fontId="39" fillId="0" borderId="42" xfId="0" applyFont="1" applyBorder="1" applyAlignment="1">
      <alignment wrapText="1"/>
    </xf>
    <xf numFmtId="0" fontId="39" fillId="0" borderId="42" xfId="0" applyFont="1" applyBorder="1"/>
    <xf numFmtId="169" fontId="39" fillId="0" borderId="42" xfId="1" applyNumberFormat="1" applyFont="1" applyBorder="1"/>
    <xf numFmtId="3" fontId="39" fillId="0" borderId="43" xfId="0" applyNumberFormat="1" applyFont="1" applyBorder="1"/>
    <xf numFmtId="0" fontId="43" fillId="0" borderId="44" xfId="0" applyFont="1" applyFill="1" applyBorder="1" applyAlignment="1">
      <alignment horizontal="center"/>
    </xf>
    <xf numFmtId="1" fontId="43" fillId="0" borderId="45" xfId="0" applyNumberFormat="1" applyFont="1" applyFill="1" applyBorder="1"/>
    <xf numFmtId="169" fontId="43" fillId="0" borderId="45" xfId="1" applyNumberFormat="1" applyFont="1" applyFill="1" applyBorder="1" applyAlignment="1">
      <alignment horizontal="center"/>
    </xf>
    <xf numFmtId="169" fontId="43" fillId="0" borderId="47" xfId="1" applyNumberFormat="1" applyFont="1" applyFill="1" applyBorder="1" applyAlignment="1">
      <alignment horizontal="center"/>
    </xf>
    <xf numFmtId="0" fontId="42" fillId="0" borderId="21" xfId="0" applyFont="1" applyBorder="1" applyAlignment="1">
      <alignment wrapText="1"/>
    </xf>
    <xf numFmtId="1" fontId="42" fillId="0" borderId="0" xfId="0" applyNumberFormat="1" applyFont="1" applyBorder="1" applyAlignment="1">
      <alignment horizontal="center" vertical="center" wrapText="1"/>
    </xf>
    <xf numFmtId="170" fontId="42" fillId="0" borderId="0" xfId="1" applyNumberFormat="1" applyFont="1" applyBorder="1" applyAlignment="1">
      <alignment horizontal="center" wrapText="1"/>
    </xf>
    <xf numFmtId="169" fontId="42" fillId="0" borderId="0" xfId="1" applyNumberFormat="1" applyFont="1" applyBorder="1" applyAlignment="1">
      <alignment horizontal="center" wrapText="1"/>
    </xf>
    <xf numFmtId="3" fontId="42" fillId="0" borderId="22" xfId="0" applyNumberFormat="1" applyFont="1" applyBorder="1" applyAlignment="1">
      <alignment wrapText="1"/>
    </xf>
    <xf numFmtId="14" fontId="39" fillId="0" borderId="21" xfId="0" applyNumberFormat="1" applyFont="1" applyBorder="1" applyAlignment="1">
      <alignment horizontal="center"/>
    </xf>
    <xf numFmtId="0" fontId="42" fillId="0" borderId="33" xfId="0" applyFont="1" applyBorder="1" applyAlignment="1">
      <alignment wrapText="1"/>
    </xf>
    <xf numFmtId="1" fontId="42" fillId="0" borderId="34" xfId="0" applyNumberFormat="1" applyFont="1" applyBorder="1" applyAlignment="1">
      <alignment horizontal="center" vertical="center" wrapText="1"/>
    </xf>
    <xf numFmtId="0" fontId="39" fillId="0" borderId="0" xfId="0" applyFont="1" applyBorder="1" applyAlignment="1">
      <alignment wrapText="1"/>
    </xf>
    <xf numFmtId="170" fontId="42" fillId="0" borderId="35" xfId="1" applyNumberFormat="1" applyFont="1" applyBorder="1" applyAlignment="1">
      <alignment horizontal="center" wrapText="1"/>
    </xf>
    <xf numFmtId="14" fontId="39" fillId="0" borderId="35" xfId="0" applyNumberFormat="1" applyFont="1" applyBorder="1"/>
    <xf numFmtId="0" fontId="39" fillId="0" borderId="0" xfId="0" applyFont="1" applyBorder="1"/>
    <xf numFmtId="169" fontId="39" fillId="0" borderId="0" xfId="1" applyNumberFormat="1" applyFont="1" applyFill="1" applyBorder="1" applyAlignment="1">
      <alignment horizontal="center" vertical="center"/>
    </xf>
    <xf numFmtId="169" fontId="39" fillId="0" borderId="28" xfId="1" applyNumberFormat="1" applyFont="1" applyFill="1" applyBorder="1" applyAlignment="1">
      <alignment horizontal="center" wrapText="1"/>
    </xf>
    <xf numFmtId="169" fontId="39" fillId="0" borderId="36" xfId="1" applyNumberFormat="1" applyFont="1" applyFill="1" applyBorder="1" applyAlignment="1">
      <alignment horizontal="center" vertical="center"/>
    </xf>
    <xf numFmtId="169" fontId="39" fillId="0" borderId="28" xfId="1" applyNumberFormat="1" applyFont="1" applyFill="1" applyBorder="1"/>
    <xf numFmtId="169" fontId="39" fillId="0" borderId="35" xfId="1" applyNumberFormat="1" applyFont="1" applyFill="1" applyBorder="1" applyAlignment="1">
      <alignment horizontal="center" vertical="center"/>
    </xf>
    <xf numFmtId="169" fontId="39" fillId="0" borderId="0" xfId="1" applyNumberFormat="1" applyFont="1" applyBorder="1" applyAlignment="1">
      <alignment horizontal="center" vertical="center"/>
    </xf>
    <xf numFmtId="169" fontId="43" fillId="0" borderId="28" xfId="1" applyNumberFormat="1" applyFont="1" applyBorder="1" applyAlignment="1">
      <alignment horizontal="center" wrapText="1"/>
    </xf>
    <xf numFmtId="169" fontId="39" fillId="0" borderId="36" xfId="1" applyNumberFormat="1" applyFont="1" applyBorder="1" applyAlignment="1">
      <alignment horizontal="center" vertical="center"/>
    </xf>
    <xf numFmtId="0" fontId="39" fillId="0" borderId="28" xfId="0" applyFont="1" applyBorder="1"/>
    <xf numFmtId="169" fontId="43" fillId="0" borderId="35" xfId="1" applyNumberFormat="1" applyFont="1" applyBorder="1" applyAlignment="1">
      <alignment horizontal="center" vertical="center"/>
    </xf>
    <xf numFmtId="169" fontId="39" fillId="0" borderId="35" xfId="1" applyNumberFormat="1" applyFont="1" applyBorder="1" applyAlignment="1">
      <alignment horizontal="center" vertical="center"/>
    </xf>
    <xf numFmtId="3" fontId="42" fillId="0" borderId="29" xfId="0" applyNumberFormat="1" applyFont="1" applyBorder="1" applyAlignment="1">
      <alignment wrapText="1"/>
    </xf>
    <xf numFmtId="167" fontId="28" fillId="0" borderId="0" xfId="1" applyNumberFormat="1" applyFont="1" applyFill="1" applyBorder="1" applyAlignment="1" applyProtection="1">
      <alignment horizontal="center"/>
    </xf>
    <xf numFmtId="169" fontId="43" fillId="0" borderId="0" xfId="1" applyNumberFormat="1" applyFont="1" applyFill="1" applyBorder="1" applyAlignment="1">
      <alignment horizontal="center" vertical="center"/>
    </xf>
    <xf numFmtId="169" fontId="43" fillId="0" borderId="28" xfId="1" applyNumberFormat="1" applyFont="1" applyFill="1" applyBorder="1" applyAlignment="1">
      <alignment horizontal="center" vertical="center"/>
    </xf>
    <xf numFmtId="169" fontId="43" fillId="0" borderId="28" xfId="1" applyNumberFormat="1" applyFont="1" applyFill="1" applyBorder="1"/>
    <xf numFmtId="169" fontId="43" fillId="0" borderId="35" xfId="1" applyNumberFormat="1" applyFont="1" applyFill="1" applyBorder="1"/>
    <xf numFmtId="0" fontId="42" fillId="0" borderId="23" xfId="0" applyFont="1" applyBorder="1"/>
    <xf numFmtId="170" fontId="42" fillId="0" borderId="5" xfId="1" applyNumberFormat="1" applyFont="1" applyBorder="1" applyAlignment="1">
      <alignment horizontal="center"/>
    </xf>
    <xf numFmtId="3" fontId="42" fillId="0" borderId="24" xfId="0" applyNumberFormat="1" applyFont="1" applyBorder="1"/>
    <xf numFmtId="0" fontId="42" fillId="0" borderId="21" xfId="0" applyFont="1" applyBorder="1"/>
    <xf numFmtId="170" fontId="42" fillId="0" borderId="0" xfId="1" applyNumberFormat="1" applyFont="1" applyBorder="1" applyAlignment="1">
      <alignment horizontal="center"/>
    </xf>
    <xf numFmtId="3" fontId="42" fillId="0" borderId="22" xfId="0" applyNumberFormat="1" applyFont="1" applyBorder="1"/>
    <xf numFmtId="14" fontId="39" fillId="0" borderId="25" xfId="0" applyNumberFormat="1" applyFont="1" applyBorder="1"/>
    <xf numFmtId="3" fontId="39" fillId="0" borderId="48" xfId="0" applyNumberFormat="1" applyFont="1" applyBorder="1"/>
    <xf numFmtId="14" fontId="39" fillId="0" borderId="30" xfId="0" applyNumberFormat="1" applyFont="1" applyBorder="1"/>
    <xf numFmtId="0" fontId="42" fillId="0" borderId="5" xfId="0" applyFont="1" applyBorder="1"/>
    <xf numFmtId="1" fontId="39" fillId="0" borderId="32" xfId="0" applyNumberFormat="1" applyFont="1" applyBorder="1"/>
    <xf numFmtId="0" fontId="46" fillId="0" borderId="32" xfId="0" applyFont="1" applyBorder="1"/>
    <xf numFmtId="3" fontId="46" fillId="0" borderId="48" xfId="0" applyNumberFormat="1" applyFont="1" applyBorder="1" applyAlignment="1">
      <alignment vertical="top"/>
    </xf>
    <xf numFmtId="0" fontId="46" fillId="0" borderId="27" xfId="0" applyFont="1" applyBorder="1" applyAlignment="1">
      <alignment vertical="top"/>
    </xf>
    <xf numFmtId="3" fontId="46" fillId="0" borderId="29" xfId="1" applyNumberFormat="1" applyFont="1" applyBorder="1" applyAlignment="1">
      <alignment vertical="center"/>
    </xf>
    <xf numFmtId="3" fontId="46" fillId="0" borderId="29" xfId="0" applyNumberFormat="1" applyFont="1" applyBorder="1" applyAlignment="1">
      <alignment vertical="center"/>
    </xf>
    <xf numFmtId="3" fontId="46" fillId="0" borderId="29" xfId="1" applyNumberFormat="1" applyFont="1" applyBorder="1" applyAlignment="1"/>
    <xf numFmtId="0" fontId="18" fillId="0" borderId="30" xfId="0" applyFont="1" applyBorder="1"/>
    <xf numFmtId="167" fontId="18" fillId="0" borderId="27" xfId="1" applyNumberFormat="1" applyFont="1" applyBorder="1"/>
    <xf numFmtId="167" fontId="18" fillId="0" borderId="29" xfId="1" applyNumberFormat="1" applyFont="1" applyBorder="1"/>
    <xf numFmtId="0" fontId="48" fillId="0" borderId="30" xfId="0" applyFont="1" applyBorder="1"/>
    <xf numFmtId="167" fontId="48" fillId="0" borderId="27" xfId="1" applyNumberFormat="1" applyFont="1" applyBorder="1"/>
    <xf numFmtId="167" fontId="48" fillId="0" borderId="29" xfId="1" applyNumberFormat="1" applyFont="1" applyBorder="1"/>
    <xf numFmtId="0" fontId="18" fillId="0" borderId="52" xfId="0" applyFont="1" applyBorder="1"/>
    <xf numFmtId="167" fontId="48" fillId="0" borderId="53" xfId="1" applyNumberFormat="1" applyFont="1" applyBorder="1"/>
    <xf numFmtId="167" fontId="48" fillId="0" borderId="54" xfId="1" applyNumberFormat="1" applyFont="1" applyBorder="1"/>
    <xf numFmtId="167" fontId="18" fillId="0" borderId="0" xfId="1" applyNumberFormat="1" applyFont="1"/>
    <xf numFmtId="167" fontId="9" fillId="0" borderId="12" xfId="1" applyNumberFormat="1" applyFont="1" applyFill="1" applyBorder="1" applyProtection="1"/>
    <xf numFmtId="168" fontId="9" fillId="0" borderId="12" xfId="3" applyNumberFormat="1" applyFont="1" applyFill="1" applyBorder="1" applyProtection="1"/>
    <xf numFmtId="168" fontId="9" fillId="0" borderId="12" xfId="3" applyNumberFormat="1" applyFont="1" applyFill="1" applyBorder="1"/>
    <xf numFmtId="167" fontId="0" fillId="0" borderId="0" xfId="1" applyNumberFormat="1" applyFont="1" applyFill="1" applyBorder="1"/>
    <xf numFmtId="167" fontId="5" fillId="0" borderId="55" xfId="1" applyNumberFormat="1" applyFont="1" applyFill="1" applyBorder="1"/>
    <xf numFmtId="168" fontId="5" fillId="0" borderId="55" xfId="3" applyNumberFormat="1" applyFont="1" applyFill="1" applyBorder="1"/>
    <xf numFmtId="166" fontId="0" fillId="0" borderId="55" xfId="1" applyFont="1" applyFill="1" applyBorder="1"/>
    <xf numFmtId="166" fontId="5" fillId="0" borderId="55" xfId="1" applyNumberFormat="1" applyFont="1" applyFill="1" applyBorder="1"/>
    <xf numFmtId="37" fontId="5" fillId="0" borderId="55" xfId="0" applyNumberFormat="1" applyFont="1" applyFill="1" applyBorder="1"/>
    <xf numFmtId="9" fontId="5" fillId="0" borderId="55" xfId="3" applyFont="1" applyFill="1" applyBorder="1"/>
    <xf numFmtId="167" fontId="5" fillId="0" borderId="55" xfId="1" applyNumberFormat="1" applyFont="1" applyFill="1" applyBorder="1" applyAlignment="1" applyProtection="1"/>
    <xf numFmtId="168" fontId="5" fillId="0" borderId="55" xfId="3" applyNumberFormat="1" applyFont="1" applyFill="1" applyBorder="1" applyAlignment="1" applyProtection="1"/>
    <xf numFmtId="166" fontId="0" fillId="0" borderId="55" xfId="0" applyNumberFormat="1" applyFill="1" applyBorder="1"/>
    <xf numFmtId="167" fontId="0" fillId="0" borderId="55" xfId="1" applyNumberFormat="1" applyFont="1" applyFill="1" applyBorder="1"/>
    <xf numFmtId="37" fontId="9" fillId="0" borderId="0" xfId="0" applyNumberFormat="1" applyFont="1"/>
    <xf numFmtId="9" fontId="9" fillId="0" borderId="0" xfId="3" applyFont="1"/>
    <xf numFmtId="1" fontId="42" fillId="0" borderId="5" xfId="0" applyNumberFormat="1" applyFont="1" applyBorder="1"/>
    <xf numFmtId="1" fontId="42" fillId="0" borderId="0" xfId="0" applyNumberFormat="1" applyFont="1" applyBorder="1"/>
    <xf numFmtId="1" fontId="43" fillId="0" borderId="26" xfId="0" applyNumberFormat="1" applyFont="1" applyBorder="1"/>
    <xf numFmtId="1" fontId="39" fillId="0" borderId="26" xfId="0" applyNumberFormat="1" applyFont="1" applyBorder="1"/>
    <xf numFmtId="1" fontId="39" fillId="0" borderId="31" xfId="0" applyNumberFormat="1" applyFont="1" applyBorder="1"/>
    <xf numFmtId="1" fontId="0" fillId="0" borderId="0" xfId="0" applyNumberFormat="1"/>
    <xf numFmtId="14" fontId="43" fillId="0" borderId="52" xfId="0" applyNumberFormat="1" applyFont="1" applyBorder="1"/>
    <xf numFmtId="1" fontId="43" fillId="0" borderId="56" xfId="0" applyNumberFormat="1" applyFont="1" applyBorder="1"/>
    <xf numFmtId="0" fontId="43" fillId="0" borderId="53" xfId="0" applyFont="1" applyBorder="1"/>
    <xf numFmtId="3" fontId="43" fillId="0" borderId="54" xfId="0" applyNumberFormat="1" applyFont="1" applyBorder="1"/>
    <xf numFmtId="14" fontId="39" fillId="0" borderId="21" xfId="0" applyNumberFormat="1" applyFont="1" applyBorder="1"/>
    <xf numFmtId="0" fontId="46" fillId="0" borderId="0" xfId="0" applyFont="1" applyBorder="1" applyAlignment="1">
      <alignment vertical="top"/>
    </xf>
    <xf numFmtId="3" fontId="46" fillId="0" borderId="22" xfId="1" applyNumberFormat="1" applyFont="1" applyBorder="1" applyAlignment="1"/>
    <xf numFmtId="0" fontId="43" fillId="0" borderId="3" xfId="0" applyFont="1" applyFill="1" applyBorder="1"/>
    <xf numFmtId="0" fontId="43" fillId="0" borderId="5" xfId="0" applyFont="1" applyFill="1" applyBorder="1"/>
    <xf numFmtId="170" fontId="43" fillId="0" borderId="6" xfId="1" applyNumberFormat="1" applyFont="1" applyFill="1" applyBorder="1" applyAlignment="1">
      <alignment horizontal="center"/>
    </xf>
    <xf numFmtId="9" fontId="9" fillId="0" borderId="0" xfId="3" applyFont="1" applyFill="1" applyBorder="1" applyAlignment="1" applyProtection="1"/>
    <xf numFmtId="167" fontId="9" fillId="0" borderId="1" xfId="1" applyNumberFormat="1" applyFont="1" applyFill="1" applyBorder="1"/>
    <xf numFmtId="0" fontId="24" fillId="0" borderId="0" xfId="0" applyFont="1"/>
    <xf numFmtId="169" fontId="24" fillId="0" borderId="0" xfId="1" applyNumberFormat="1" applyFont="1"/>
    <xf numFmtId="169" fontId="0" fillId="0" borderId="0" xfId="1" applyNumberFormat="1" applyFont="1"/>
    <xf numFmtId="169" fontId="0" fillId="0" borderId="0" xfId="0" applyNumberFormat="1"/>
    <xf numFmtId="169" fontId="9" fillId="0" borderId="0" xfId="0" applyNumberFormat="1" applyFont="1"/>
    <xf numFmtId="169" fontId="42" fillId="0" borderId="24" xfId="1" applyNumberFormat="1" applyFont="1" applyBorder="1" applyAlignment="1">
      <alignment wrapText="1"/>
    </xf>
    <xf numFmtId="169" fontId="42" fillId="0" borderId="22" xfId="1" applyNumberFormat="1" applyFont="1" applyBorder="1" applyAlignment="1">
      <alignment wrapText="1"/>
    </xf>
    <xf numFmtId="169" fontId="39" fillId="0" borderId="22" xfId="1" applyNumberFormat="1" applyFont="1" applyBorder="1"/>
    <xf numFmtId="169" fontId="39" fillId="0" borderId="28" xfId="1" applyNumberFormat="1" applyFont="1" applyBorder="1"/>
    <xf numFmtId="169" fontId="39" fillId="0" borderId="29" xfId="1" applyNumberFormat="1" applyFont="1" applyBorder="1"/>
    <xf numFmtId="169" fontId="43" fillId="0" borderId="36" xfId="1" applyNumberFormat="1" applyFont="1" applyBorder="1" applyAlignment="1">
      <alignment horizontal="center" vertical="center"/>
    </xf>
    <xf numFmtId="169" fontId="39" fillId="0" borderId="35" xfId="1" applyNumberFormat="1" applyFont="1" applyBorder="1"/>
    <xf numFmtId="1" fontId="39" fillId="0" borderId="32" xfId="0" applyNumberFormat="1" applyFont="1" applyBorder="1" applyAlignment="1">
      <alignment horizontal="center"/>
    </xf>
    <xf numFmtId="0" fontId="39" fillId="0" borderId="62" xfId="0" applyFont="1" applyBorder="1" applyAlignment="1">
      <alignment wrapText="1"/>
    </xf>
    <xf numFmtId="0" fontId="39" fillId="0" borderId="62" xfId="0" applyFont="1" applyBorder="1"/>
    <xf numFmtId="169" fontId="39" fillId="0" borderId="32" xfId="1" applyNumberFormat="1" applyFont="1" applyBorder="1"/>
    <xf numFmtId="1" fontId="39" fillId="0" borderId="27" xfId="0" applyNumberFormat="1" applyFont="1" applyBorder="1" applyAlignment="1">
      <alignment horizontal="center"/>
    </xf>
    <xf numFmtId="169" fontId="39" fillId="0" borderId="27" xfId="1" applyNumberFormat="1" applyFont="1" applyBorder="1"/>
    <xf numFmtId="169" fontId="39" fillId="0" borderId="27" xfId="1" applyNumberFormat="1" applyFont="1" applyFill="1" applyBorder="1"/>
    <xf numFmtId="169" fontId="39" fillId="0" borderId="27" xfId="1" applyNumberFormat="1" applyFont="1" applyFill="1" applyBorder="1" applyAlignment="1">
      <alignment horizontal="center" vertical="center"/>
    </xf>
    <xf numFmtId="169" fontId="43" fillId="0" borderId="27" xfId="1" applyNumberFormat="1" applyFont="1" applyBorder="1" applyAlignment="1">
      <alignment horizontal="center" vertical="center"/>
    </xf>
    <xf numFmtId="169" fontId="39" fillId="0" borderId="27" xfId="1" applyNumberFormat="1" applyFont="1" applyBorder="1" applyAlignment="1">
      <alignment horizontal="center" vertical="center"/>
    </xf>
    <xf numFmtId="14" fontId="39" fillId="0" borderId="63" xfId="0" applyNumberFormat="1" applyFont="1" applyBorder="1" applyAlignment="1">
      <alignment horizontal="center"/>
    </xf>
    <xf numFmtId="1" fontId="39" fillId="0" borderId="64" xfId="0" applyNumberFormat="1" applyFont="1" applyBorder="1" applyAlignment="1">
      <alignment horizontal="center"/>
    </xf>
    <xf numFmtId="0" fontId="39" fillId="0" borderId="64" xfId="0" applyFont="1" applyBorder="1"/>
    <xf numFmtId="169" fontId="39" fillId="0" borderId="64" xfId="1" applyNumberFormat="1" applyFont="1" applyFill="1" applyBorder="1" applyAlignment="1">
      <alignment horizontal="center" vertical="center"/>
    </xf>
    <xf numFmtId="169" fontId="43" fillId="0" borderId="64" xfId="1" applyNumberFormat="1" applyFont="1" applyBorder="1" applyAlignment="1">
      <alignment horizontal="center" vertical="center"/>
    </xf>
    <xf numFmtId="0" fontId="39" fillId="0" borderId="64" xfId="0" applyFont="1" applyBorder="1" applyAlignment="1">
      <alignment wrapText="1"/>
    </xf>
    <xf numFmtId="169" fontId="39" fillId="0" borderId="64" xfId="1" applyNumberFormat="1" applyFont="1" applyFill="1" applyBorder="1" applyAlignment="1">
      <alignment horizontal="center" wrapText="1"/>
    </xf>
    <xf numFmtId="169" fontId="43" fillId="0" borderId="64" xfId="1" applyNumberFormat="1" applyFont="1" applyBorder="1" applyAlignment="1">
      <alignment horizontal="center" wrapText="1"/>
    </xf>
    <xf numFmtId="169" fontId="39" fillId="0" borderId="64" xfId="1" applyNumberFormat="1" applyFont="1" applyBorder="1" applyAlignment="1">
      <alignment horizontal="center" vertical="center"/>
    </xf>
    <xf numFmtId="169" fontId="39" fillId="0" borderId="64" xfId="1" applyNumberFormat="1" applyFont="1" applyFill="1" applyBorder="1"/>
    <xf numFmtId="169" fontId="39" fillId="0" borderId="64" xfId="1" applyNumberFormat="1" applyFont="1" applyBorder="1"/>
    <xf numFmtId="0" fontId="42" fillId="0" borderId="63" xfId="0" applyFont="1" applyBorder="1" applyAlignment="1">
      <alignment wrapText="1"/>
    </xf>
    <xf numFmtId="1" fontId="42" fillId="0" borderId="64" xfId="0" applyNumberFormat="1" applyFont="1" applyBorder="1" applyAlignment="1">
      <alignment horizontal="center" vertical="center" wrapText="1"/>
    </xf>
    <xf numFmtId="170" fontId="42" fillId="0" borderId="64" xfId="1" applyNumberFormat="1" applyFont="1" applyBorder="1" applyAlignment="1">
      <alignment horizontal="center" wrapText="1"/>
    </xf>
    <xf numFmtId="169" fontId="42" fillId="0" borderId="64" xfId="1" applyNumberFormat="1" applyFont="1" applyBorder="1" applyAlignment="1">
      <alignment horizontal="center" wrapText="1"/>
    </xf>
    <xf numFmtId="169" fontId="42" fillId="0" borderId="29" xfId="1" applyNumberFormat="1" applyFont="1" applyBorder="1" applyAlignment="1">
      <alignment wrapText="1"/>
    </xf>
    <xf numFmtId="0" fontId="43" fillId="0" borderId="65" xfId="0" applyFont="1" applyBorder="1" applyAlignment="1">
      <alignment horizontal="center"/>
    </xf>
    <xf numFmtId="1" fontId="43" fillId="0" borderId="12" xfId="0" applyNumberFormat="1" applyFont="1" applyBorder="1"/>
    <xf numFmtId="169" fontId="43" fillId="6" borderId="12" xfId="1" applyNumberFormat="1" applyFont="1" applyFill="1" applyBorder="1" applyAlignment="1">
      <alignment horizontal="center"/>
    </xf>
    <xf numFmtId="169" fontId="43" fillId="0" borderId="0" xfId="1" applyNumberFormat="1" applyFont="1" applyFill="1" applyBorder="1"/>
    <xf numFmtId="169" fontId="43" fillId="0" borderId="28" xfId="1" applyNumberFormat="1" applyFont="1" applyBorder="1"/>
    <xf numFmtId="169" fontId="43" fillId="0" borderId="35" xfId="1" applyNumberFormat="1" applyFont="1" applyBorder="1"/>
    <xf numFmtId="169" fontId="43" fillId="0" borderId="27" xfId="1" applyNumberFormat="1" applyFont="1" applyBorder="1"/>
    <xf numFmtId="169" fontId="43" fillId="0" borderId="64" xfId="1" applyNumberFormat="1" applyFont="1" applyBorder="1"/>
    <xf numFmtId="0" fontId="5" fillId="0" borderId="0" xfId="0" applyFont="1" applyAlignment="1">
      <alignment horizontal="center"/>
    </xf>
    <xf numFmtId="0" fontId="9" fillId="0" borderId="0" xfId="0" applyFont="1" applyAlignment="1">
      <alignment horizontal="center"/>
    </xf>
    <xf numFmtId="169" fontId="5" fillId="0" borderId="0" xfId="1" applyNumberFormat="1" applyFont="1"/>
    <xf numFmtId="0" fontId="49" fillId="0" borderId="0" xfId="0" applyFont="1" applyFill="1" applyAlignment="1" applyProtection="1">
      <alignment horizontal="center"/>
    </xf>
    <xf numFmtId="0" fontId="12" fillId="0" borderId="0" xfId="0" applyFont="1" applyFill="1" applyAlignment="1" applyProtection="1">
      <alignment horizontal="center"/>
    </xf>
    <xf numFmtId="0" fontId="11" fillId="0" borderId="0" xfId="0" applyFont="1" applyFill="1" applyAlignment="1" applyProtection="1">
      <alignment horizontal="center"/>
    </xf>
    <xf numFmtId="0" fontId="11" fillId="0" borderId="0" xfId="0" applyFont="1" applyFill="1" applyAlignment="1">
      <alignment horizontal="center"/>
    </xf>
    <xf numFmtId="3" fontId="9" fillId="0" borderId="0" xfId="0" applyNumberFormat="1" applyFont="1" applyAlignment="1">
      <alignment horizontal="center"/>
    </xf>
    <xf numFmtId="3" fontId="29" fillId="0" borderId="0" xfId="0" applyNumberFormat="1" applyFont="1" applyAlignment="1">
      <alignment horizontal="center"/>
    </xf>
    <xf numFmtId="0" fontId="12" fillId="0" borderId="0" xfId="0" applyFont="1" applyFill="1" applyAlignment="1">
      <alignment horizontal="center"/>
    </xf>
    <xf numFmtId="0" fontId="12" fillId="0" borderId="0" xfId="0" applyFont="1" applyFill="1" applyAlignment="1">
      <alignment horizontal="centerContinuous"/>
    </xf>
    <xf numFmtId="0" fontId="5" fillId="0" borderId="0" xfId="0" applyFont="1" applyFill="1"/>
    <xf numFmtId="166" fontId="5" fillId="0" borderId="55" xfId="1" applyFont="1" applyFill="1" applyBorder="1"/>
    <xf numFmtId="0" fontId="11" fillId="0" borderId="0" xfId="0" applyFont="1" applyFill="1" applyBorder="1" applyAlignment="1" applyProtection="1">
      <alignment horizontal="center"/>
    </xf>
    <xf numFmtId="167" fontId="11" fillId="0" borderId="0" xfId="1" applyNumberFormat="1" applyFont="1" applyFill="1" applyBorder="1" applyAlignment="1" applyProtection="1">
      <alignment horizontal="center"/>
    </xf>
    <xf numFmtId="166" fontId="5" fillId="0" borderId="55" xfId="0" applyNumberFormat="1" applyFont="1" applyFill="1" applyBorder="1"/>
    <xf numFmtId="0" fontId="17" fillId="0" borderId="0" xfId="0" applyFont="1" applyFill="1" applyAlignment="1">
      <alignment horizontal="center"/>
    </xf>
    <xf numFmtId="37" fontId="12" fillId="0" borderId="0" xfId="0" applyNumberFormat="1" applyFont="1" applyFill="1" applyAlignment="1">
      <alignment horizontal="center"/>
    </xf>
    <xf numFmtId="37" fontId="17" fillId="0" borderId="0" xfId="0" applyNumberFormat="1" applyFont="1" applyFill="1" applyAlignment="1">
      <alignment horizontal="center"/>
    </xf>
    <xf numFmtId="168" fontId="9" fillId="0" borderId="0" xfId="3" applyNumberFormat="1" applyFont="1" applyFill="1" applyBorder="1" applyAlignment="1" applyProtection="1"/>
    <xf numFmtId="9" fontId="9" fillId="0" borderId="1" xfId="3" applyFont="1" applyFill="1" applyBorder="1"/>
    <xf numFmtId="9" fontId="9" fillId="0" borderId="9" xfId="3" applyFont="1" applyFill="1" applyBorder="1"/>
    <xf numFmtId="9" fontId="5" fillId="0" borderId="1" xfId="3" applyFont="1" applyFill="1" applyBorder="1"/>
    <xf numFmtId="9" fontId="29" fillId="0" borderId="0" xfId="3" applyFont="1" applyFill="1"/>
    <xf numFmtId="9" fontId="17" fillId="0" borderId="0" xfId="3" applyFont="1" applyFill="1" applyAlignment="1">
      <alignment horizontal="center"/>
    </xf>
    <xf numFmtId="9" fontId="9" fillId="0" borderId="0" xfId="3" applyFont="1" applyAlignment="1">
      <alignment horizontal="center"/>
    </xf>
    <xf numFmtId="0" fontId="9" fillId="0" borderId="0" xfId="0" applyFont="1" applyAlignment="1">
      <alignment horizontal="center"/>
    </xf>
    <xf numFmtId="166" fontId="5" fillId="0" borderId="1" xfId="1" applyNumberFormat="1" applyFont="1" applyFill="1" applyBorder="1"/>
    <xf numFmtId="9" fontId="9" fillId="0" borderId="0" xfId="3" applyFont="1" applyFill="1" applyBorder="1"/>
    <xf numFmtId="168" fontId="5" fillId="0" borderId="1" xfId="3" applyNumberFormat="1" applyFont="1" applyFill="1" applyBorder="1" applyAlignment="1">
      <alignment horizontal="right"/>
    </xf>
    <xf numFmtId="37" fontId="12" fillId="0" borderId="0" xfId="0" applyNumberFormat="1" applyFont="1" applyFill="1" applyAlignment="1">
      <alignment horizontal="center"/>
    </xf>
    <xf numFmtId="37" fontId="17" fillId="0" borderId="0" xfId="0" applyNumberFormat="1" applyFont="1" applyFill="1" applyAlignment="1">
      <alignment horizontal="center"/>
    </xf>
    <xf numFmtId="0" fontId="9" fillId="0" borderId="0" xfId="0" applyFont="1" applyAlignment="1">
      <alignment horizontal="center"/>
    </xf>
    <xf numFmtId="3" fontId="5" fillId="0" borderId="0" xfId="0" applyNumberFormat="1" applyFont="1"/>
    <xf numFmtId="0" fontId="42" fillId="0" borderId="68" xfId="0" applyFont="1" applyBorder="1" applyAlignment="1">
      <alignment horizontal="center"/>
    </xf>
    <xf numFmtId="1" fontId="42" fillId="0" borderId="69" xfId="0" applyNumberFormat="1" applyFont="1" applyBorder="1" applyAlignment="1">
      <alignment horizontal="center" vertical="center" wrapText="1"/>
    </xf>
    <xf numFmtId="0" fontId="42" fillId="0" borderId="69" xfId="1" applyNumberFormat="1" applyFont="1" applyBorder="1" applyAlignment="1">
      <alignment horizontal="center" wrapText="1"/>
    </xf>
    <xf numFmtId="169" fontId="42" fillId="0" borderId="69" xfId="1" applyNumberFormat="1" applyFont="1" applyBorder="1" applyAlignment="1">
      <alignment horizontal="center" wrapText="1"/>
    </xf>
    <xf numFmtId="0" fontId="42" fillId="0" borderId="69" xfId="1" applyNumberFormat="1" applyFont="1" applyBorder="1" applyAlignment="1">
      <alignment horizontal="center"/>
    </xf>
    <xf numFmtId="3" fontId="42" fillId="0" borderId="70" xfId="0" applyNumberFormat="1" applyFont="1" applyBorder="1" applyAlignment="1">
      <alignment wrapText="1"/>
    </xf>
    <xf numFmtId="14" fontId="39" fillId="0" borderId="71" xfId="0" applyNumberFormat="1" applyFont="1" applyFill="1" applyBorder="1" applyAlignment="1">
      <alignment horizontal="center"/>
    </xf>
    <xf numFmtId="1" fontId="39" fillId="0" borderId="72" xfId="0" applyNumberFormat="1" applyFont="1" applyFill="1" applyBorder="1" applyAlignment="1">
      <alignment horizontal="center"/>
    </xf>
    <xf numFmtId="0" fontId="39" fillId="0" borderId="72" xfId="0" applyNumberFormat="1" applyFont="1" applyFill="1" applyBorder="1" applyAlignment="1">
      <alignment wrapText="1"/>
    </xf>
    <xf numFmtId="169" fontId="39" fillId="0" borderId="72" xfId="1" applyNumberFormat="1" applyFont="1" applyFill="1" applyBorder="1"/>
    <xf numFmtId="0" fontId="39" fillId="0" borderId="72" xfId="0" applyNumberFormat="1" applyFont="1" applyFill="1" applyBorder="1" applyAlignment="1"/>
    <xf numFmtId="3" fontId="39" fillId="0" borderId="73" xfId="0" applyNumberFormat="1" applyFont="1" applyFill="1" applyBorder="1"/>
    <xf numFmtId="170" fontId="44" fillId="0" borderId="74" xfId="1" applyNumberFormat="1" applyFont="1" applyBorder="1" applyAlignment="1">
      <alignment horizontal="center"/>
    </xf>
    <xf numFmtId="14" fontId="50" fillId="0" borderId="75" xfId="0" applyNumberFormat="1" applyFont="1" applyFill="1" applyBorder="1" applyAlignment="1">
      <alignment horizontal="center"/>
    </xf>
    <xf numFmtId="1" fontId="50" fillId="0" borderId="76" xfId="0" applyNumberFormat="1" applyFont="1" applyFill="1" applyBorder="1" applyAlignment="1">
      <alignment horizontal="center"/>
    </xf>
    <xf numFmtId="0" fontId="50" fillId="0" borderId="76" xfId="0" applyNumberFormat="1" applyFont="1" applyFill="1" applyBorder="1" applyAlignment="1">
      <alignment wrapText="1"/>
    </xf>
    <xf numFmtId="169" fontId="50" fillId="0" borderId="76" xfId="1" applyNumberFormat="1" applyFont="1" applyFill="1" applyBorder="1" applyAlignment="1">
      <alignment horizontal="center" vertical="center"/>
    </xf>
    <xf numFmtId="0" fontId="50" fillId="0" borderId="76" xfId="1" applyNumberFormat="1" applyFont="1" applyFill="1" applyBorder="1" applyAlignment="1">
      <alignment horizontal="center" vertical="center"/>
    </xf>
    <xf numFmtId="3" fontId="50" fillId="0" borderId="77" xfId="0" applyNumberFormat="1" applyFont="1" applyFill="1" applyBorder="1"/>
    <xf numFmtId="0" fontId="39" fillId="0" borderId="78" xfId="0" applyFont="1" applyFill="1" applyBorder="1"/>
    <xf numFmtId="14" fontId="39" fillId="0" borderId="75" xfId="0" applyNumberFormat="1" applyFont="1" applyFill="1" applyBorder="1" applyAlignment="1">
      <alignment horizontal="center"/>
    </xf>
    <xf numFmtId="1" fontId="39" fillId="0" borderId="76" xfId="0" applyNumberFormat="1" applyFont="1" applyFill="1" applyBorder="1" applyAlignment="1">
      <alignment horizontal="center"/>
    </xf>
    <xf numFmtId="0" fontId="39" fillId="0" borderId="76" xfId="1" applyNumberFormat="1" applyFont="1" applyFill="1" applyBorder="1"/>
    <xf numFmtId="0" fontId="39" fillId="0" borderId="76" xfId="0" applyNumberFormat="1" applyFont="1" applyFill="1" applyBorder="1" applyAlignment="1">
      <alignment wrapText="1"/>
    </xf>
    <xf numFmtId="169" fontId="39" fillId="0" borderId="76" xfId="1" applyNumberFormat="1" applyFont="1" applyFill="1" applyBorder="1"/>
    <xf numFmtId="0" fontId="39" fillId="0" borderId="76" xfId="1" applyNumberFormat="1" applyFont="1" applyFill="1" applyBorder="1" applyAlignment="1"/>
    <xf numFmtId="3" fontId="39" fillId="0" borderId="77" xfId="0" applyNumberFormat="1" applyFont="1" applyFill="1" applyBorder="1"/>
    <xf numFmtId="0" fontId="39" fillId="0" borderId="78" xfId="0" applyFont="1" applyBorder="1"/>
    <xf numFmtId="0" fontId="39" fillId="0" borderId="0" xfId="0" applyFont="1" applyFill="1"/>
    <xf numFmtId="170" fontId="39" fillId="0" borderId="78" xfId="1" applyNumberFormat="1" applyFont="1" applyFill="1" applyBorder="1"/>
    <xf numFmtId="14" fontId="39" fillId="0" borderId="75" xfId="0" applyNumberFormat="1" applyFont="1" applyBorder="1" applyAlignment="1">
      <alignment horizontal="center"/>
    </xf>
    <xf numFmtId="1" fontId="39" fillId="0" borderId="76" xfId="0" applyNumberFormat="1" applyFont="1" applyBorder="1" applyAlignment="1">
      <alignment horizontal="center"/>
    </xf>
    <xf numFmtId="0" fontId="39" fillId="0" borderId="76" xfId="0" applyNumberFormat="1" applyFont="1" applyBorder="1"/>
    <xf numFmtId="0" fontId="39" fillId="0" borderId="76" xfId="0" applyNumberFormat="1" applyFont="1" applyBorder="1" applyAlignment="1">
      <alignment wrapText="1"/>
    </xf>
    <xf numFmtId="169" fontId="39" fillId="0" borderId="76" xfId="1" applyNumberFormat="1" applyFont="1" applyFill="1" applyBorder="1" applyAlignment="1">
      <alignment horizontal="center" vertical="center"/>
    </xf>
    <xf numFmtId="0" fontId="39" fillId="0" borderId="76" xfId="1" applyNumberFormat="1" applyFont="1" applyBorder="1" applyAlignment="1">
      <alignment horizontal="center" vertical="center"/>
    </xf>
    <xf numFmtId="3" fontId="39" fillId="0" borderId="77" xfId="0" applyNumberFormat="1" applyFont="1" applyBorder="1"/>
    <xf numFmtId="170" fontId="43" fillId="0" borderId="78" xfId="1" applyNumberFormat="1" applyFont="1" applyFill="1" applyBorder="1"/>
    <xf numFmtId="0" fontId="39" fillId="0" borderId="76" xfId="1" applyNumberFormat="1" applyFont="1" applyBorder="1"/>
    <xf numFmtId="0" fontId="39" fillId="0" borderId="76" xfId="1" applyNumberFormat="1" applyFont="1" applyBorder="1" applyAlignment="1">
      <alignment wrapText="1"/>
    </xf>
    <xf numFmtId="169" fontId="39" fillId="0" borderId="76" xfId="1" applyNumberFormat="1" applyFont="1" applyBorder="1"/>
    <xf numFmtId="0" fontId="39" fillId="0" borderId="76" xfId="1" applyNumberFormat="1" applyFont="1" applyBorder="1" applyAlignment="1"/>
    <xf numFmtId="0" fontId="43" fillId="0" borderId="76" xfId="1" applyNumberFormat="1" applyFont="1" applyBorder="1" applyAlignment="1">
      <alignment wrapText="1"/>
    </xf>
    <xf numFmtId="0" fontId="39" fillId="0" borderId="76" xfId="0" applyNumberFormat="1" applyFont="1" applyFill="1" applyBorder="1"/>
    <xf numFmtId="0" fontId="39" fillId="0" borderId="76" xfId="1" applyNumberFormat="1" applyFont="1" applyFill="1" applyBorder="1" applyAlignment="1">
      <alignment horizontal="center" vertical="center"/>
    </xf>
    <xf numFmtId="0" fontId="43" fillId="0" borderId="76" xfId="0" applyNumberFormat="1" applyFont="1" applyFill="1" applyBorder="1" applyAlignment="1">
      <alignment wrapText="1"/>
    </xf>
    <xf numFmtId="3" fontId="43" fillId="0" borderId="78" xfId="0" applyNumberFormat="1" applyFont="1" applyBorder="1"/>
    <xf numFmtId="3" fontId="39" fillId="0" borderId="78" xfId="1" applyNumberFormat="1" applyFont="1" applyBorder="1"/>
    <xf numFmtId="0" fontId="43" fillId="0" borderId="0" xfId="0" applyFont="1" applyFill="1"/>
    <xf numFmtId="3" fontId="39" fillId="0" borderId="78" xfId="0" applyNumberFormat="1" applyFont="1" applyBorder="1"/>
    <xf numFmtId="0" fontId="39" fillId="0" borderId="76" xfId="0" applyNumberFormat="1" applyFont="1" applyBorder="1" applyAlignment="1"/>
    <xf numFmtId="3" fontId="43" fillId="0" borderId="78" xfId="1" applyNumberFormat="1" applyFont="1" applyFill="1" applyBorder="1"/>
    <xf numFmtId="3" fontId="43" fillId="0" borderId="78" xfId="1" applyNumberFormat="1" applyFont="1" applyBorder="1"/>
    <xf numFmtId="0" fontId="39" fillId="0" borderId="76" xfId="1" applyNumberFormat="1" applyFont="1" applyFill="1" applyBorder="1" applyAlignment="1">
      <alignment wrapText="1"/>
    </xf>
    <xf numFmtId="0" fontId="43" fillId="0" borderId="76" xfId="1" applyNumberFormat="1" applyFont="1" applyFill="1" applyBorder="1" applyAlignment="1">
      <alignment wrapText="1"/>
    </xf>
    <xf numFmtId="170" fontId="39" fillId="0" borderId="78" xfId="1" applyNumberFormat="1" applyFont="1" applyBorder="1"/>
    <xf numFmtId="170" fontId="39" fillId="0" borderId="0" xfId="1" applyNumberFormat="1" applyFont="1" applyFill="1"/>
    <xf numFmtId="169" fontId="39" fillId="0" borderId="76" xfId="1" applyNumberFormat="1" applyFont="1" applyFill="1" applyBorder="1" applyAlignment="1">
      <alignment horizontal="center" wrapText="1"/>
    </xf>
    <xf numFmtId="0" fontId="39" fillId="0" borderId="76" xfId="1" applyNumberFormat="1" applyFont="1" applyBorder="1" applyAlignment="1">
      <alignment horizontal="center"/>
    </xf>
    <xf numFmtId="0" fontId="39" fillId="0" borderId="78" xfId="0" applyFont="1" applyBorder="1" applyAlignment="1">
      <alignment wrapText="1"/>
    </xf>
    <xf numFmtId="169" fontId="43" fillId="0" borderId="76" xfId="1" applyNumberFormat="1" applyFont="1" applyBorder="1"/>
    <xf numFmtId="0" fontId="43" fillId="0" borderId="76" xfId="1" applyNumberFormat="1" applyFont="1" applyBorder="1" applyAlignment="1"/>
    <xf numFmtId="3" fontId="43" fillId="0" borderId="77" xfId="0" applyNumberFormat="1" applyFont="1" applyBorder="1"/>
    <xf numFmtId="0" fontId="43" fillId="0" borderId="76" xfId="0" applyNumberFormat="1" applyFont="1" applyBorder="1" applyAlignment="1">
      <alignment wrapText="1"/>
    </xf>
    <xf numFmtId="169" fontId="43" fillId="0" borderId="76" xfId="1" applyNumberFormat="1" applyFont="1" applyFill="1" applyBorder="1" applyAlignment="1">
      <alignment horizontal="center" vertical="center"/>
    </xf>
    <xf numFmtId="0" fontId="43" fillId="0" borderId="76" xfId="1" applyNumberFormat="1" applyFont="1" applyBorder="1" applyAlignment="1">
      <alignment horizontal="center" vertical="center"/>
    </xf>
    <xf numFmtId="0" fontId="43" fillId="0" borderId="76" xfId="1" applyNumberFormat="1" applyFont="1" applyBorder="1"/>
    <xf numFmtId="3" fontId="39" fillId="0" borderId="78" xfId="1" applyNumberFormat="1" applyFont="1" applyFill="1" applyBorder="1"/>
    <xf numFmtId="0" fontId="42" fillId="0" borderId="75" xfId="0" applyFont="1" applyBorder="1" applyAlignment="1">
      <alignment horizontal="center"/>
    </xf>
    <xf numFmtId="1" fontId="42" fillId="0" borderId="76" xfId="0" applyNumberFormat="1" applyFont="1" applyBorder="1" applyAlignment="1">
      <alignment horizontal="center" vertical="center" wrapText="1"/>
    </xf>
    <xf numFmtId="0" fontId="42" fillId="0" borderId="76" xfId="1" applyNumberFormat="1" applyFont="1" applyBorder="1" applyAlignment="1">
      <alignment horizontal="center" wrapText="1"/>
    </xf>
    <xf numFmtId="169" fontId="42" fillId="0" borderId="76" xfId="1" applyNumberFormat="1" applyFont="1" applyBorder="1" applyAlignment="1">
      <alignment horizontal="center" wrapText="1"/>
    </xf>
    <xf numFmtId="0" fontId="42" fillId="0" borderId="76" xfId="1" applyNumberFormat="1" applyFont="1" applyBorder="1" applyAlignment="1">
      <alignment horizontal="center"/>
    </xf>
    <xf numFmtId="3" fontId="42" fillId="0" borderId="77" xfId="0" applyNumberFormat="1" applyFont="1" applyBorder="1" applyAlignment="1">
      <alignment wrapText="1"/>
    </xf>
    <xf numFmtId="3" fontId="43" fillId="0" borderId="78" xfId="0" applyNumberFormat="1" applyFont="1" applyBorder="1" applyAlignment="1">
      <alignment wrapText="1"/>
    </xf>
    <xf numFmtId="0" fontId="43" fillId="0" borderId="79" xfId="0" applyFont="1" applyFill="1" applyBorder="1" applyAlignment="1">
      <alignment horizontal="center"/>
    </xf>
    <xf numFmtId="1" fontId="43" fillId="0" borderId="80" xfId="0" applyNumberFormat="1" applyFont="1" applyFill="1" applyBorder="1"/>
    <xf numFmtId="0" fontId="43" fillId="0" borderId="80" xfId="1" applyNumberFormat="1" applyFont="1" applyFill="1" applyBorder="1" applyAlignment="1">
      <alignment horizontal="center"/>
    </xf>
    <xf numFmtId="0" fontId="43" fillId="0" borderId="80" xfId="1" applyNumberFormat="1" applyFont="1" applyFill="1" applyBorder="1" applyAlignment="1">
      <alignment horizontal="center" wrapText="1"/>
    </xf>
    <xf numFmtId="169" fontId="43" fillId="0" borderId="80" xfId="1" applyNumberFormat="1" applyFont="1" applyFill="1" applyBorder="1" applyAlignment="1">
      <alignment horizontal="center"/>
    </xf>
    <xf numFmtId="169" fontId="43" fillId="0" borderId="81" xfId="1" applyNumberFormat="1" applyFont="1" applyFill="1" applyBorder="1" applyAlignment="1">
      <alignment horizontal="center"/>
    </xf>
    <xf numFmtId="169" fontId="43" fillId="0" borderId="82" xfId="1" applyNumberFormat="1" applyFont="1" applyFill="1" applyBorder="1" applyAlignment="1">
      <alignment horizontal="center"/>
    </xf>
    <xf numFmtId="0" fontId="39" fillId="0" borderId="0" xfId="0" applyFont="1" applyAlignment="1">
      <alignment horizontal="center"/>
    </xf>
    <xf numFmtId="0" fontId="39" fillId="0" borderId="0" xfId="1" applyNumberFormat="1" applyFont="1"/>
    <xf numFmtId="0" fontId="39" fillId="0" borderId="0" xfId="1" applyNumberFormat="1" applyFont="1" applyAlignment="1">
      <alignment wrapText="1"/>
    </xf>
    <xf numFmtId="0" fontId="43" fillId="0" borderId="0" xfId="1" applyNumberFormat="1" applyFont="1" applyAlignment="1"/>
    <xf numFmtId="0" fontId="51" fillId="0" borderId="0" xfId="0" applyFont="1" applyAlignment="1">
      <alignment horizontal="center" vertical="center"/>
    </xf>
    <xf numFmtId="0" fontId="6" fillId="0" borderId="0" xfId="0" applyFont="1" applyAlignment="1">
      <alignment vertical="center"/>
    </xf>
    <xf numFmtId="0" fontId="9" fillId="0" borderId="0" xfId="0" applyFont="1" applyAlignment="1">
      <alignment horizontal="left" vertical="center" indent="4"/>
    </xf>
    <xf numFmtId="0" fontId="10" fillId="0" borderId="0" xfId="0" applyFont="1" applyAlignment="1">
      <alignment horizontal="left" vertical="center" indent="4"/>
    </xf>
    <xf numFmtId="0" fontId="0" fillId="0" borderId="0" xfId="0" applyAlignment="1">
      <alignment horizontal="left"/>
    </xf>
    <xf numFmtId="0" fontId="6" fillId="0" borderId="0" xfId="0" applyFont="1" applyAlignment="1">
      <alignment horizontal="left" vertical="center"/>
    </xf>
    <xf numFmtId="167" fontId="5" fillId="0" borderId="0" xfId="1" applyNumberFormat="1" applyFont="1" applyAlignment="1">
      <alignment horizontal="left" vertical="center" indent="4"/>
    </xf>
    <xf numFmtId="167" fontId="9" fillId="0" borderId="0" xfId="1" applyNumberFormat="1" applyFont="1"/>
    <xf numFmtId="167" fontId="0" fillId="0" borderId="0" xfId="0" applyNumberFormat="1"/>
    <xf numFmtId="3" fontId="9" fillId="0" borderId="17" xfId="0" applyNumberFormat="1" applyFont="1" applyFill="1" applyBorder="1"/>
    <xf numFmtId="168" fontId="9" fillId="0" borderId="17" xfId="3" applyNumberFormat="1" applyFont="1" applyFill="1" applyBorder="1"/>
    <xf numFmtId="167" fontId="9" fillId="0" borderId="17" xfId="1" applyNumberFormat="1" applyFont="1" applyFill="1" applyBorder="1"/>
    <xf numFmtId="37" fontId="9" fillId="0" borderId="17" xfId="0" applyNumberFormat="1" applyFont="1" applyFill="1" applyBorder="1"/>
    <xf numFmtId="9" fontId="9" fillId="0" borderId="17" xfId="3" applyFont="1" applyFill="1" applyBorder="1"/>
    <xf numFmtId="3" fontId="9" fillId="0" borderId="17" xfId="1" applyNumberFormat="1" applyFont="1" applyFill="1" applyBorder="1"/>
    <xf numFmtId="37" fontId="17" fillId="0" borderId="0" xfId="0" applyNumberFormat="1" applyFont="1" applyFill="1" applyAlignment="1">
      <alignment horizontal="center"/>
    </xf>
    <xf numFmtId="0" fontId="9" fillId="0" borderId="0" xfId="0" applyFont="1" applyAlignment="1">
      <alignment horizontal="center"/>
    </xf>
    <xf numFmtId="37" fontId="12" fillId="0" borderId="0" xfId="0" applyNumberFormat="1" applyFont="1" applyFill="1" applyAlignment="1">
      <alignment horizontal="center"/>
    </xf>
    <xf numFmtId="0" fontId="9" fillId="7" borderId="7" xfId="1" applyNumberFormat="1" applyFont="1" applyFill="1" applyBorder="1" applyAlignment="1">
      <alignment horizontal="center"/>
    </xf>
    <xf numFmtId="0" fontId="9" fillId="7" borderId="2" xfId="1" applyNumberFormat="1" applyFont="1" applyFill="1" applyBorder="1" applyAlignment="1">
      <alignment horizontal="center"/>
    </xf>
    <xf numFmtId="0" fontId="9" fillId="7" borderId="8" xfId="1" applyNumberFormat="1" applyFont="1" applyFill="1" applyBorder="1" applyAlignment="1">
      <alignment horizontal="center"/>
    </xf>
    <xf numFmtId="0" fontId="9" fillId="7" borderId="7" xfId="0" applyFont="1" applyFill="1" applyBorder="1" applyAlignment="1">
      <alignment horizontal="center" vertical="center" wrapText="1"/>
    </xf>
    <xf numFmtId="9" fontId="9" fillId="7" borderId="7" xfId="3" applyFont="1" applyFill="1" applyBorder="1" applyAlignment="1">
      <alignment horizontal="center" vertical="center" wrapText="1"/>
    </xf>
    <xf numFmtId="1" fontId="9" fillId="7" borderId="8" xfId="1" applyNumberFormat="1" applyFont="1" applyFill="1" applyBorder="1" applyAlignment="1">
      <alignment horizontal="center"/>
    </xf>
    <xf numFmtId="0" fontId="9" fillId="7" borderId="16" xfId="0" applyFont="1" applyFill="1" applyBorder="1" applyAlignment="1">
      <alignment horizontal="center"/>
    </xf>
    <xf numFmtId="14" fontId="42" fillId="0" borderId="23" xfId="0" applyNumberFormat="1" applyFont="1" applyBorder="1"/>
    <xf numFmtId="0" fontId="42" fillId="0" borderId="5" xfId="4" applyNumberFormat="1" applyFont="1" applyBorder="1" applyAlignment="1">
      <alignment horizontal="center"/>
    </xf>
    <xf numFmtId="0" fontId="53" fillId="0" borderId="5" xfId="4" applyNumberFormat="1" applyFont="1" applyBorder="1" applyAlignment="1">
      <alignment horizontal="center"/>
    </xf>
    <xf numFmtId="170" fontId="42" fillId="0" borderId="5" xfId="4" applyNumberFormat="1" applyFont="1" applyBorder="1" applyAlignment="1">
      <alignment horizontal="center"/>
    </xf>
    <xf numFmtId="171" fontId="42" fillId="0" borderId="24" xfId="0" applyNumberFormat="1" applyFont="1" applyBorder="1"/>
    <xf numFmtId="14" fontId="54" fillId="0" borderId="0" xfId="0" applyNumberFormat="1" applyFont="1" applyBorder="1"/>
    <xf numFmtId="0" fontId="55" fillId="0" borderId="0" xfId="4" applyNumberFormat="1" applyFont="1" applyBorder="1" applyAlignment="1">
      <alignment horizontal="center"/>
    </xf>
    <xf numFmtId="0" fontId="42" fillId="0" borderId="0" xfId="4" applyNumberFormat="1" applyFont="1" applyBorder="1" applyAlignment="1">
      <alignment horizontal="center"/>
    </xf>
    <xf numFmtId="0" fontId="53" fillId="0" borderId="0" xfId="4" applyNumberFormat="1" applyFont="1" applyBorder="1" applyAlignment="1">
      <alignment horizontal="center"/>
    </xf>
    <xf numFmtId="170" fontId="56" fillId="0" borderId="0" xfId="4" applyNumberFormat="1" applyFont="1" applyBorder="1" applyAlignment="1">
      <alignment horizontal="center"/>
    </xf>
    <xf numFmtId="170" fontId="42" fillId="0" borderId="0" xfId="4" applyNumberFormat="1" applyFont="1" applyBorder="1" applyAlignment="1">
      <alignment horizontal="center"/>
    </xf>
    <xf numFmtId="171" fontId="42" fillId="0" borderId="0" xfId="0" applyNumberFormat="1" applyFont="1" applyBorder="1"/>
    <xf numFmtId="14" fontId="0" fillId="0" borderId="0" xfId="0" applyNumberFormat="1" applyFont="1"/>
    <xf numFmtId="0" fontId="0" fillId="0" borderId="0" xfId="0" applyFont="1"/>
    <xf numFmtId="0" fontId="57" fillId="0" borderId="0" xfId="0" applyFont="1"/>
    <xf numFmtId="3" fontId="57" fillId="0" borderId="0" xfId="0" applyNumberFormat="1" applyFont="1"/>
    <xf numFmtId="14" fontId="0" fillId="0" borderId="0" xfId="0" applyNumberFormat="1"/>
    <xf numFmtId="3" fontId="0" fillId="0" borderId="0" xfId="0" applyNumberFormat="1"/>
    <xf numFmtId="0" fontId="0" fillId="0" borderId="0" xfId="0" applyNumberFormat="1"/>
    <xf numFmtId="14" fontId="0" fillId="8" borderId="0" xfId="0" applyNumberFormat="1" applyFill="1" applyBorder="1"/>
    <xf numFmtId="0" fontId="0" fillId="8" borderId="0" xfId="0" applyFill="1" applyBorder="1"/>
    <xf numFmtId="3" fontId="0" fillId="8" borderId="0" xfId="0" applyNumberFormat="1" applyFill="1" applyBorder="1"/>
    <xf numFmtId="14" fontId="0" fillId="0" borderId="0" xfId="0" applyNumberFormat="1" applyBorder="1"/>
    <xf numFmtId="0" fontId="0" fillId="0" borderId="0" xfId="0" applyBorder="1"/>
    <xf numFmtId="3" fontId="0" fillId="0" borderId="0" xfId="0" applyNumberFormat="1" applyBorder="1"/>
    <xf numFmtId="14" fontId="60" fillId="0" borderId="0" xfId="0" applyNumberFormat="1" applyFont="1" applyFill="1" applyAlignment="1">
      <alignment horizontal="center"/>
    </xf>
    <xf numFmtId="3" fontId="59" fillId="0" borderId="0" xfId="0" applyNumberFormat="1" applyFont="1"/>
    <xf numFmtId="14" fontId="42" fillId="0" borderId="0" xfId="0" applyNumberFormat="1" applyFont="1" applyBorder="1"/>
    <xf numFmtId="3" fontId="59" fillId="11" borderId="0" xfId="0" applyNumberFormat="1" applyFont="1" applyFill="1"/>
    <xf numFmtId="0" fontId="59" fillId="11" borderId="0" xfId="0" applyFont="1" applyFill="1"/>
    <xf numFmtId="14" fontId="0" fillId="12" borderId="0" xfId="0" applyNumberFormat="1" applyFill="1"/>
    <xf numFmtId="0" fontId="0" fillId="12" borderId="0" xfId="0" applyFill="1"/>
    <xf numFmtId="3" fontId="0" fillId="12" borderId="0" xfId="0" applyNumberFormat="1" applyFill="1"/>
    <xf numFmtId="0" fontId="0" fillId="7" borderId="0" xfId="0" applyFill="1"/>
    <xf numFmtId="14" fontId="0" fillId="7" borderId="0" xfId="0" applyNumberFormat="1" applyFill="1"/>
    <xf numFmtId="14" fontId="0" fillId="8" borderId="83" xfId="0" applyNumberFormat="1" applyFill="1" applyBorder="1"/>
    <xf numFmtId="0" fontId="0" fillId="8" borderId="83" xfId="0" applyFill="1" applyBorder="1"/>
    <xf numFmtId="3" fontId="0" fillId="8" borderId="83" xfId="0" applyNumberFormat="1" applyFill="1" applyBorder="1"/>
    <xf numFmtId="3" fontId="0" fillId="0" borderId="0" xfId="0" applyNumberFormat="1" applyFill="1" applyBorder="1"/>
    <xf numFmtId="0" fontId="63" fillId="0" borderId="0" xfId="0" applyFont="1" applyAlignment="1">
      <alignment horizontal="left"/>
    </xf>
    <xf numFmtId="44" fontId="63" fillId="0" borderId="0" xfId="5" applyFont="1"/>
    <xf numFmtId="0" fontId="63" fillId="0" borderId="0" xfId="0" applyFont="1"/>
    <xf numFmtId="44" fontId="0" fillId="0" borderId="0" xfId="5" applyFont="1"/>
    <xf numFmtId="164" fontId="0" fillId="0" borderId="0" xfId="0" applyNumberFormat="1"/>
    <xf numFmtId="0" fontId="64" fillId="0" borderId="0" xfId="0" applyFont="1"/>
    <xf numFmtId="14" fontId="66" fillId="0" borderId="0" xfId="0" applyNumberFormat="1" applyFont="1" applyBorder="1"/>
    <xf numFmtId="0" fontId="67" fillId="0" borderId="0" xfId="4" applyNumberFormat="1" applyFont="1" applyBorder="1" applyAlignment="1">
      <alignment horizontal="center"/>
    </xf>
    <xf numFmtId="0" fontId="69" fillId="0" borderId="0" xfId="4" applyNumberFormat="1" applyFont="1" applyBorder="1" applyAlignment="1">
      <alignment horizontal="center"/>
    </xf>
    <xf numFmtId="14" fontId="57" fillId="0" borderId="0" xfId="0" applyNumberFormat="1" applyFont="1"/>
    <xf numFmtId="0" fontId="67" fillId="0" borderId="0" xfId="4" applyNumberFormat="1" applyFont="1" applyBorder="1" applyAlignment="1">
      <alignment horizontal="left"/>
    </xf>
    <xf numFmtId="0" fontId="57" fillId="0" borderId="0" xfId="7" applyFont="1"/>
    <xf numFmtId="0" fontId="68" fillId="0" borderId="0" xfId="8" applyNumberFormat="1" applyFont="1" applyBorder="1" applyAlignment="1">
      <alignment horizontal="left"/>
    </xf>
    <xf numFmtId="41" fontId="0" fillId="0" borderId="0" xfId="6" applyFont="1"/>
    <xf numFmtId="41" fontId="42" fillId="0" borderId="5" xfId="6" applyFont="1" applyBorder="1" applyAlignment="1">
      <alignment horizontal="center"/>
    </xf>
    <xf numFmtId="41" fontId="57" fillId="0" borderId="0" xfId="6" applyFont="1"/>
    <xf numFmtId="41" fontId="70" fillId="0" borderId="0" xfId="6" applyFont="1"/>
    <xf numFmtId="41" fontId="66" fillId="0" borderId="0" xfId="6" applyFont="1" applyBorder="1" applyAlignment="1">
      <alignment horizontal="center"/>
    </xf>
    <xf numFmtId="41" fontId="42" fillId="0" borderId="0" xfId="6" applyFont="1" applyBorder="1" applyAlignment="1">
      <alignment horizontal="center"/>
    </xf>
    <xf numFmtId="41" fontId="42" fillId="0" borderId="24" xfId="6" applyFont="1" applyBorder="1"/>
    <xf numFmtId="41" fontId="68" fillId="0" borderId="0" xfId="6" applyFont="1" applyBorder="1"/>
    <xf numFmtId="41" fontId="42" fillId="0" borderId="0" xfId="6" applyFont="1" applyBorder="1"/>
    <xf numFmtId="41" fontId="9" fillId="0" borderId="0" xfId="6" applyFont="1"/>
    <xf numFmtId="1" fontId="18" fillId="0" borderId="27" xfId="1" applyNumberFormat="1" applyFont="1" applyBorder="1"/>
    <xf numFmtId="0" fontId="14" fillId="0" borderId="0" xfId="0" applyFont="1"/>
    <xf numFmtId="0" fontId="71" fillId="0" borderId="0" xfId="0" applyFont="1" applyAlignment="1">
      <alignment horizontal="center"/>
    </xf>
    <xf numFmtId="0" fontId="25" fillId="0" borderId="0" xfId="0" applyFont="1"/>
    <xf numFmtId="0" fontId="72" fillId="0" borderId="0" xfId="0" applyFont="1" applyFill="1" applyAlignment="1" applyProtection="1">
      <alignment horizontal="center"/>
    </xf>
    <xf numFmtId="0" fontId="27" fillId="0" borderId="0" xfId="0" applyFont="1" applyFill="1" applyAlignment="1" applyProtection="1">
      <alignment horizontal="left"/>
    </xf>
    <xf numFmtId="4" fontId="28" fillId="0" borderId="0" xfId="0" applyNumberFormat="1" applyFont="1" applyFill="1" applyAlignment="1" applyProtection="1"/>
    <xf numFmtId="0" fontId="27" fillId="0" borderId="0" xfId="0" applyFont="1" applyFill="1" applyAlignment="1" applyProtection="1"/>
    <xf numFmtId="0" fontId="28" fillId="0" borderId="0" xfId="0" applyFont="1" applyFill="1"/>
    <xf numFmtId="0" fontId="28" fillId="0" borderId="0" xfId="0" applyFont="1" applyFill="1" applyAlignment="1" applyProtection="1"/>
    <xf numFmtId="3" fontId="25" fillId="0" borderId="0" xfId="0" applyNumberFormat="1" applyFont="1"/>
    <xf numFmtId="3" fontId="31" fillId="0" borderId="0" xfId="0" applyNumberFormat="1" applyFont="1"/>
    <xf numFmtId="0" fontId="27" fillId="0" borderId="0" xfId="0" applyFont="1" applyFill="1"/>
    <xf numFmtId="0" fontId="27" fillId="0" borderId="0" xfId="0" applyFont="1" applyFill="1" applyBorder="1" applyAlignment="1" applyProtection="1"/>
    <xf numFmtId="0" fontId="28" fillId="0" borderId="0" xfId="0" applyFont="1" applyFill="1" applyBorder="1" applyAlignment="1" applyProtection="1"/>
    <xf numFmtId="0" fontId="35" fillId="0" borderId="0" xfId="0" applyFont="1" applyFill="1"/>
    <xf numFmtId="167" fontId="14" fillId="0" borderId="0" xfId="1" applyNumberFormat="1" applyFont="1" applyFill="1"/>
    <xf numFmtId="9" fontId="14" fillId="0" borderId="0" xfId="3" applyFont="1" applyFill="1"/>
    <xf numFmtId="0" fontId="25" fillId="7" borderId="7" xfId="1" applyNumberFormat="1" applyFont="1" applyFill="1" applyBorder="1" applyAlignment="1">
      <alignment horizontal="center"/>
    </xf>
    <xf numFmtId="0" fontId="25" fillId="7" borderId="2" xfId="1" applyNumberFormat="1" applyFont="1" applyFill="1" applyBorder="1" applyAlignment="1">
      <alignment horizontal="center"/>
    </xf>
    <xf numFmtId="0" fontId="25" fillId="7" borderId="8" xfId="1" applyNumberFormat="1" applyFont="1" applyFill="1" applyBorder="1" applyAlignment="1">
      <alignment horizontal="center"/>
    </xf>
    <xf numFmtId="0" fontId="25" fillId="7" borderId="7" xfId="0" applyFont="1" applyFill="1" applyBorder="1" applyAlignment="1">
      <alignment horizontal="center" vertical="center" wrapText="1"/>
    </xf>
    <xf numFmtId="9" fontId="25" fillId="7" borderId="7" xfId="3" applyFont="1" applyFill="1" applyBorder="1" applyAlignment="1">
      <alignment horizontal="center" vertical="center" wrapText="1"/>
    </xf>
    <xf numFmtId="167" fontId="25" fillId="0" borderId="0" xfId="1" applyNumberFormat="1" applyFont="1" applyFill="1"/>
    <xf numFmtId="37" fontId="25" fillId="0" borderId="0" xfId="0" applyNumberFormat="1" applyFont="1" applyFill="1"/>
    <xf numFmtId="168" fontId="14" fillId="0" borderId="0" xfId="3" applyNumberFormat="1" applyFont="1" applyFill="1"/>
    <xf numFmtId="168" fontId="14" fillId="0" borderId="0" xfId="3" applyNumberFormat="1" applyFont="1" applyFill="1" applyAlignment="1">
      <alignment horizontal="right"/>
    </xf>
    <xf numFmtId="169" fontId="14" fillId="0" borderId="0" xfId="1" applyNumberFormat="1" applyFont="1" applyFill="1"/>
    <xf numFmtId="167" fontId="25" fillId="0" borderId="1" xfId="1" applyNumberFormat="1" applyFont="1" applyFill="1" applyBorder="1" applyAlignment="1" applyProtection="1"/>
    <xf numFmtId="9" fontId="25" fillId="0" borderId="1" xfId="3" applyFont="1" applyFill="1" applyBorder="1" applyAlignment="1" applyProtection="1"/>
    <xf numFmtId="9" fontId="25" fillId="0" borderId="1" xfId="3" applyFont="1" applyFill="1" applyBorder="1"/>
    <xf numFmtId="167" fontId="25" fillId="0" borderId="0" xfId="1" applyNumberFormat="1" applyFont="1" applyFill="1" applyBorder="1" applyAlignment="1" applyProtection="1"/>
    <xf numFmtId="37" fontId="25" fillId="0" borderId="0" xfId="0" applyNumberFormat="1" applyFont="1" applyFill="1" applyBorder="1" applyAlignment="1" applyProtection="1"/>
    <xf numFmtId="167" fontId="14" fillId="0" borderId="0" xfId="1" applyNumberFormat="1" applyFont="1" applyFill="1" applyBorder="1" applyAlignment="1" applyProtection="1"/>
    <xf numFmtId="9" fontId="25" fillId="0" borderId="0" xfId="3" applyFont="1" applyFill="1" applyBorder="1" applyAlignment="1" applyProtection="1"/>
    <xf numFmtId="167" fontId="25" fillId="0" borderId="0" xfId="3" applyNumberFormat="1" applyFont="1" applyFill="1" applyBorder="1" applyAlignment="1" applyProtection="1"/>
    <xf numFmtId="167" fontId="25" fillId="0" borderId="1" xfId="1" applyNumberFormat="1" applyFont="1" applyFill="1" applyBorder="1"/>
    <xf numFmtId="167" fontId="25" fillId="0" borderId="9" xfId="1" applyNumberFormat="1" applyFont="1" applyFill="1" applyBorder="1" applyAlignment="1" applyProtection="1"/>
    <xf numFmtId="9" fontId="25" fillId="0" borderId="10" xfId="3" applyFont="1" applyFill="1" applyBorder="1" applyAlignment="1" applyProtection="1"/>
    <xf numFmtId="9" fontId="25" fillId="0" borderId="9" xfId="3" applyFont="1" applyFill="1" applyBorder="1" applyAlignment="1" applyProtection="1"/>
    <xf numFmtId="167" fontId="25" fillId="0" borderId="11" xfId="1" applyNumberFormat="1" applyFont="1" applyFill="1" applyBorder="1" applyAlignment="1" applyProtection="1"/>
    <xf numFmtId="9" fontId="25" fillId="0" borderId="9" xfId="3" applyFont="1" applyFill="1" applyBorder="1"/>
    <xf numFmtId="1" fontId="25" fillId="7" borderId="8" xfId="1" applyNumberFormat="1" applyFont="1" applyFill="1" applyBorder="1" applyAlignment="1">
      <alignment horizontal="center"/>
    </xf>
    <xf numFmtId="167" fontId="14" fillId="0" borderId="0" xfId="1" applyNumberFormat="1" applyFont="1" applyFill="1" applyAlignment="1" applyProtection="1"/>
    <xf numFmtId="168" fontId="14" fillId="0" borderId="0" xfId="3" applyNumberFormat="1" applyFont="1" applyFill="1" applyAlignment="1" applyProtection="1"/>
    <xf numFmtId="167" fontId="25" fillId="0" borderId="1" xfId="1" applyNumberFormat="1" applyFont="1" applyFill="1" applyBorder="1" applyProtection="1"/>
    <xf numFmtId="9" fontId="25" fillId="0" borderId="1" xfId="3" applyFont="1" applyFill="1" applyBorder="1" applyProtection="1"/>
    <xf numFmtId="167" fontId="27" fillId="0" borderId="1" xfId="1" applyNumberFormat="1" applyFont="1" applyFill="1" applyBorder="1" applyProtection="1"/>
    <xf numFmtId="9" fontId="14" fillId="0" borderId="1" xfId="3" applyFont="1" applyFill="1" applyBorder="1"/>
    <xf numFmtId="167" fontId="73" fillId="0" borderId="0" xfId="1" applyNumberFormat="1" applyFont="1" applyFill="1"/>
    <xf numFmtId="167" fontId="25" fillId="0" borderId="9" xfId="1" applyNumberFormat="1" applyFont="1" applyFill="1" applyBorder="1" applyProtection="1"/>
    <xf numFmtId="9" fontId="25" fillId="0" borderId="9" xfId="3" applyFont="1" applyFill="1" applyBorder="1" applyProtection="1"/>
    <xf numFmtId="166" fontId="14" fillId="0" borderId="0" xfId="1" applyFont="1" applyFill="1"/>
    <xf numFmtId="167" fontId="25" fillId="0" borderId="0" xfId="1" applyNumberFormat="1" applyFont="1" applyFill="1" applyAlignment="1" applyProtection="1">
      <alignment horizontal="center"/>
    </xf>
    <xf numFmtId="37" fontId="25" fillId="0" borderId="0" xfId="0" applyNumberFormat="1" applyFont="1" applyFill="1" applyAlignment="1" applyProtection="1">
      <alignment horizontal="center"/>
    </xf>
    <xf numFmtId="167" fontId="31" fillId="0" borderId="1" xfId="1" applyNumberFormat="1" applyFont="1" applyFill="1" applyBorder="1" applyProtection="1"/>
    <xf numFmtId="167" fontId="74" fillId="0" borderId="1" xfId="1" applyNumberFormat="1" applyFont="1" applyFill="1" applyBorder="1"/>
    <xf numFmtId="167" fontId="14" fillId="0" borderId="1" xfId="1" applyNumberFormat="1" applyFont="1" applyFill="1" applyBorder="1"/>
    <xf numFmtId="167" fontId="25" fillId="0" borderId="9" xfId="1" applyNumberFormat="1" applyFont="1" applyFill="1" applyBorder="1"/>
    <xf numFmtId="9" fontId="25" fillId="0" borderId="12" xfId="3" applyFont="1" applyFill="1" applyBorder="1"/>
    <xf numFmtId="167" fontId="25" fillId="0" borderId="12" xfId="1" applyNumberFormat="1" applyFont="1" applyFill="1" applyBorder="1"/>
    <xf numFmtId="167" fontId="74" fillId="0" borderId="0" xfId="1" applyNumberFormat="1" applyFont="1" applyFill="1"/>
    <xf numFmtId="9" fontId="73" fillId="0" borderId="0" xfId="3" applyFont="1" applyFill="1"/>
    <xf numFmtId="166" fontId="73" fillId="0" borderId="0" xfId="1" applyFont="1" applyFill="1"/>
    <xf numFmtId="9" fontId="31" fillId="0" borderId="0" xfId="3" applyFont="1" applyFill="1"/>
    <xf numFmtId="167" fontId="37" fillId="0" borderId="0" xfId="1" applyNumberFormat="1" applyFont="1" applyFill="1"/>
    <xf numFmtId="9" fontId="25" fillId="0" borderId="0" xfId="3" applyFont="1" applyFill="1"/>
    <xf numFmtId="37" fontId="35" fillId="0" borderId="0" xfId="0" applyNumberFormat="1" applyFont="1" applyFill="1" applyAlignment="1">
      <alignment horizontal="center"/>
    </xf>
    <xf numFmtId="37" fontId="27" fillId="0" borderId="0" xfId="0" applyNumberFormat="1" applyFont="1" applyFill="1" applyAlignment="1">
      <alignment horizontal="center"/>
    </xf>
    <xf numFmtId="0" fontId="25" fillId="7" borderId="16" xfId="0" applyFont="1" applyFill="1" applyBorder="1" applyAlignment="1">
      <alignment horizontal="center"/>
    </xf>
    <xf numFmtId="37" fontId="14" fillId="0" borderId="0" xfId="0" applyNumberFormat="1" applyFont="1" applyFill="1" applyBorder="1"/>
    <xf numFmtId="166" fontId="14" fillId="0" borderId="0" xfId="1" applyFont="1"/>
    <xf numFmtId="168" fontId="14" fillId="0" borderId="0" xfId="3" applyNumberFormat="1" applyFont="1" applyFill="1" applyBorder="1"/>
    <xf numFmtId="167" fontId="14" fillId="0" borderId="0" xfId="1" applyNumberFormat="1" applyFont="1" applyFill="1" applyBorder="1"/>
    <xf numFmtId="9" fontId="14" fillId="0" borderId="0" xfId="3" applyFont="1" applyFill="1" applyBorder="1"/>
    <xf numFmtId="3" fontId="25" fillId="0" borderId="17" xfId="0" applyNumberFormat="1" applyFont="1" applyFill="1" applyBorder="1"/>
    <xf numFmtId="168" fontId="25" fillId="0" borderId="17" xfId="3" applyNumberFormat="1" applyFont="1" applyFill="1" applyBorder="1"/>
    <xf numFmtId="167" fontId="25" fillId="0" borderId="17" xfId="1" applyNumberFormat="1" applyFont="1" applyFill="1" applyBorder="1"/>
    <xf numFmtId="37" fontId="25" fillId="0" borderId="17" xfId="0" applyNumberFormat="1" applyFont="1" applyFill="1" applyBorder="1"/>
    <xf numFmtId="9" fontId="25" fillId="0" borderId="17" xfId="3" applyFont="1" applyFill="1" applyBorder="1"/>
    <xf numFmtId="166" fontId="37" fillId="0" borderId="0" xfId="1" applyFont="1" applyFill="1"/>
    <xf numFmtId="3" fontId="25" fillId="0" borderId="17" xfId="1" applyNumberFormat="1" applyFont="1" applyFill="1" applyBorder="1"/>
    <xf numFmtId="168" fontId="25" fillId="0" borderId="0" xfId="3" applyNumberFormat="1" applyFont="1" applyFill="1"/>
    <xf numFmtId="166" fontId="35" fillId="0" borderId="0" xfId="1" applyFont="1" applyFill="1"/>
    <xf numFmtId="167" fontId="25" fillId="0" borderId="0" xfId="1" applyNumberFormat="1" applyFont="1" applyFill="1" applyBorder="1"/>
    <xf numFmtId="9" fontId="25" fillId="0" borderId="0" xfId="3" applyFont="1" applyFill="1" applyBorder="1"/>
    <xf numFmtId="37" fontId="25" fillId="0" borderId="0" xfId="0" applyNumberFormat="1" applyFont="1" applyFill="1" applyBorder="1"/>
    <xf numFmtId="168" fontId="25" fillId="0" borderId="0" xfId="3" applyNumberFormat="1" applyFont="1" applyFill="1" applyBorder="1" applyAlignment="1" applyProtection="1"/>
    <xf numFmtId="168" fontId="14" fillId="0" borderId="0" xfId="3" applyNumberFormat="1" applyFont="1" applyFill="1" applyBorder="1" applyAlignment="1" applyProtection="1"/>
    <xf numFmtId="41" fontId="14" fillId="0" borderId="0" xfId="6" applyFont="1"/>
    <xf numFmtId="37" fontId="14" fillId="0" borderId="55" xfId="0" applyNumberFormat="1" applyFont="1" applyFill="1" applyBorder="1"/>
    <xf numFmtId="9" fontId="14" fillId="0" borderId="55" xfId="3" applyFont="1" applyFill="1" applyBorder="1"/>
    <xf numFmtId="167" fontId="14" fillId="0" borderId="55" xfId="1" applyNumberFormat="1" applyFont="1" applyFill="1" applyBorder="1" applyAlignment="1" applyProtection="1"/>
    <xf numFmtId="168" fontId="14" fillId="0" borderId="55" xfId="3" applyNumberFormat="1" applyFont="1" applyFill="1" applyBorder="1" applyAlignment="1" applyProtection="1"/>
    <xf numFmtId="166" fontId="14" fillId="0" borderId="55" xfId="0" applyNumberFormat="1" applyFont="1" applyFill="1" applyBorder="1"/>
    <xf numFmtId="3" fontId="25" fillId="0" borderId="0" xfId="1" applyNumberFormat="1" applyFont="1" applyFill="1" applyBorder="1" applyAlignment="1" applyProtection="1"/>
    <xf numFmtId="168" fontId="25" fillId="0" borderId="0" xfId="3" applyNumberFormat="1" applyFont="1" applyFill="1" applyBorder="1"/>
    <xf numFmtId="9" fontId="14" fillId="0" borderId="0" xfId="3" applyFont="1" applyFill="1" applyBorder="1" applyAlignment="1" applyProtection="1"/>
    <xf numFmtId="0" fontId="14" fillId="0" borderId="0" xfId="0" applyFont="1" applyFill="1"/>
    <xf numFmtId="37" fontId="25" fillId="0" borderId="0" xfId="0" applyNumberFormat="1" applyFont="1"/>
    <xf numFmtId="9" fontId="25" fillId="0" borderId="0" xfId="3" applyFont="1"/>
    <xf numFmtId="168" fontId="25" fillId="0" borderId="0" xfId="3" applyNumberFormat="1" applyFont="1" applyFill="1" applyAlignment="1" applyProtection="1"/>
    <xf numFmtId="167" fontId="25" fillId="0" borderId="12" xfId="1" applyNumberFormat="1" applyFont="1" applyFill="1" applyBorder="1" applyProtection="1"/>
    <xf numFmtId="168" fontId="25" fillId="0" borderId="12" xfId="3" applyNumberFormat="1" applyFont="1" applyFill="1" applyBorder="1" applyProtection="1"/>
    <xf numFmtId="167" fontId="75" fillId="0" borderId="0" xfId="1" applyNumberFormat="1" applyFont="1" applyFill="1"/>
    <xf numFmtId="41" fontId="14" fillId="0" borderId="0" xfId="0" applyNumberFormat="1" applyFont="1"/>
    <xf numFmtId="37" fontId="12" fillId="0" borderId="0" xfId="0" applyNumberFormat="1" applyFont="1" applyFill="1" applyAlignment="1">
      <alignment horizontal="center"/>
    </xf>
    <xf numFmtId="37" fontId="17" fillId="0" borderId="0" xfId="0" applyNumberFormat="1" applyFont="1" applyFill="1" applyAlignment="1">
      <alignment horizontal="center"/>
    </xf>
    <xf numFmtId="0" fontId="9" fillId="0" borderId="0" xfId="0" applyFont="1" applyAlignment="1">
      <alignment horizontal="center"/>
    </xf>
    <xf numFmtId="0" fontId="9" fillId="7" borderId="7" xfId="0" applyFont="1" applyFill="1" applyBorder="1" applyAlignment="1">
      <alignment horizontal="center" vertical="center" wrapText="1"/>
    </xf>
    <xf numFmtId="0" fontId="25" fillId="0" borderId="0" xfId="0" applyFont="1" applyAlignment="1">
      <alignment horizontal="center"/>
    </xf>
    <xf numFmtId="37" fontId="27" fillId="0" borderId="0" xfId="0" applyNumberFormat="1" applyFont="1" applyFill="1" applyAlignment="1">
      <alignment horizontal="center"/>
    </xf>
    <xf numFmtId="0" fontId="0" fillId="0" borderId="0" xfId="0" applyAlignment="1">
      <alignment horizontal="center"/>
    </xf>
    <xf numFmtId="167" fontId="9" fillId="0" borderId="0" xfId="1" applyNumberFormat="1" applyFont="1" applyFill="1" applyBorder="1" applyAlignment="1" applyProtection="1">
      <alignment horizontal="center" wrapText="1"/>
    </xf>
    <xf numFmtId="0" fontId="0" fillId="0" borderId="0" xfId="0" applyAlignment="1">
      <alignment horizontal="center" wrapText="1"/>
    </xf>
    <xf numFmtId="9" fontId="5" fillId="0" borderId="0" xfId="3" applyNumberFormat="1" applyFont="1" applyFill="1"/>
    <xf numFmtId="0" fontId="0" fillId="13" borderId="0" xfId="0" applyFill="1"/>
    <xf numFmtId="0" fontId="0" fillId="0" borderId="84" xfId="0" applyBorder="1"/>
    <xf numFmtId="41" fontId="0" fillId="0" borderId="85" xfId="6" applyFont="1" applyBorder="1"/>
    <xf numFmtId="0" fontId="0" fillId="0" borderId="85" xfId="0" applyBorder="1"/>
    <xf numFmtId="41" fontId="0" fillId="0" borderId="86" xfId="0" applyNumberFormat="1" applyBorder="1"/>
    <xf numFmtId="0" fontId="0" fillId="0" borderId="87" xfId="0" applyBorder="1"/>
    <xf numFmtId="41" fontId="0" fillId="0" borderId="83" xfId="6" applyFont="1" applyBorder="1"/>
    <xf numFmtId="0" fontId="0" fillId="0" borderId="83" xfId="0" applyBorder="1"/>
    <xf numFmtId="41" fontId="0" fillId="0" borderId="88" xfId="0" applyNumberFormat="1" applyBorder="1"/>
    <xf numFmtId="0" fontId="0" fillId="0" borderId="89" xfId="0" applyBorder="1"/>
    <xf numFmtId="41" fontId="0" fillId="0" borderId="90" xfId="6" applyFont="1" applyBorder="1"/>
    <xf numFmtId="0" fontId="0" fillId="0" borderId="90" xfId="0" applyBorder="1"/>
    <xf numFmtId="41" fontId="0" fillId="0" borderId="90" xfId="0" applyNumberFormat="1" applyBorder="1"/>
    <xf numFmtId="41" fontId="0" fillId="0" borderId="91" xfId="0" applyNumberFormat="1" applyBorder="1"/>
    <xf numFmtId="0" fontId="9" fillId="13" borderId="92" xfId="0" applyFont="1" applyFill="1" applyBorder="1"/>
    <xf numFmtId="41" fontId="9" fillId="13" borderId="93" xfId="0" applyNumberFormat="1" applyFont="1" applyFill="1" applyBorder="1"/>
    <xf numFmtId="41" fontId="9" fillId="13" borderId="94" xfId="0" applyNumberFormat="1" applyFont="1" applyFill="1" applyBorder="1"/>
    <xf numFmtId="0" fontId="9" fillId="13" borderId="3" xfId="0" applyFont="1" applyFill="1" applyBorder="1"/>
    <xf numFmtId="167" fontId="9" fillId="13" borderId="5" xfId="1" applyNumberFormat="1" applyFont="1" applyFill="1" applyBorder="1" applyAlignment="1" applyProtection="1">
      <alignment horizontal="center" wrapText="1"/>
    </xf>
    <xf numFmtId="0" fontId="9" fillId="13" borderId="5" xfId="0" applyFont="1" applyFill="1" applyBorder="1" applyAlignment="1">
      <alignment horizontal="center" wrapText="1"/>
    </xf>
    <xf numFmtId="0" fontId="9" fillId="13" borderId="6" xfId="0" applyFont="1" applyFill="1" applyBorder="1" applyAlignment="1">
      <alignment horizontal="center" wrapText="1"/>
    </xf>
    <xf numFmtId="0" fontId="9" fillId="13" borderId="13" xfId="0" applyFont="1" applyFill="1" applyBorder="1"/>
    <xf numFmtId="0" fontId="5" fillId="0" borderId="84" xfId="0" applyFont="1" applyBorder="1"/>
    <xf numFmtId="0" fontId="5" fillId="0" borderId="87" xfId="0" applyFont="1" applyBorder="1"/>
    <xf numFmtId="0" fontId="5" fillId="0" borderId="92" xfId="0" applyFont="1" applyBorder="1"/>
    <xf numFmtId="0" fontId="0" fillId="0" borderId="93" xfId="0" applyBorder="1"/>
    <xf numFmtId="0" fontId="0" fillId="0" borderId="94" xfId="0" applyBorder="1"/>
    <xf numFmtId="0" fontId="5" fillId="0" borderId="89" xfId="0" applyFont="1" applyBorder="1"/>
    <xf numFmtId="0" fontId="9" fillId="0" borderId="13" xfId="0" applyFont="1" applyBorder="1" applyAlignment="1">
      <alignment horizontal="center" wrapText="1"/>
    </xf>
    <xf numFmtId="167" fontId="9" fillId="0" borderId="69" xfId="1" applyNumberFormat="1" applyFont="1" applyFill="1" applyBorder="1" applyAlignment="1" applyProtection="1">
      <alignment horizontal="center" wrapText="1"/>
    </xf>
    <xf numFmtId="0" fontId="9" fillId="0" borderId="69" xfId="0" applyFont="1" applyBorder="1" applyAlignment="1">
      <alignment horizontal="center" wrapText="1"/>
    </xf>
    <xf numFmtId="0" fontId="9" fillId="0" borderId="14" xfId="0" applyFont="1" applyBorder="1" applyAlignment="1">
      <alignment horizontal="center" wrapText="1"/>
    </xf>
    <xf numFmtId="0" fontId="9" fillId="0" borderId="95" xfId="0" applyFont="1" applyBorder="1" applyAlignment="1">
      <alignment horizontal="center" wrapText="1"/>
    </xf>
    <xf numFmtId="0" fontId="0" fillId="0" borderId="0" xfId="0" applyBorder="1" applyAlignment="1">
      <alignment horizontal="center" wrapText="1"/>
    </xf>
    <xf numFmtId="0" fontId="0" fillId="0" borderId="96" xfId="0" applyBorder="1" applyAlignment="1">
      <alignment horizontal="center" wrapText="1"/>
    </xf>
    <xf numFmtId="0" fontId="5" fillId="0" borderId="95" xfId="0" applyFont="1" applyBorder="1"/>
    <xf numFmtId="17" fontId="0" fillId="0" borderId="0" xfId="0" applyNumberFormat="1" applyBorder="1"/>
    <xf numFmtId="41" fontId="0" fillId="0" borderId="0" xfId="6" applyFont="1" applyBorder="1"/>
    <xf numFmtId="41" fontId="9" fillId="0" borderId="96" xfId="0" applyNumberFormat="1" applyFont="1" applyBorder="1"/>
    <xf numFmtId="0" fontId="9" fillId="0" borderId="16" xfId="0" applyFont="1" applyBorder="1"/>
    <xf numFmtId="0" fontId="0" fillId="0" borderId="55" xfId="0" applyBorder="1"/>
    <xf numFmtId="41" fontId="9" fillId="0" borderId="55" xfId="0" applyNumberFormat="1" applyFont="1" applyBorder="1"/>
    <xf numFmtId="41" fontId="9" fillId="0" borderId="2" xfId="0" applyNumberFormat="1" applyFont="1" applyBorder="1"/>
    <xf numFmtId="167" fontId="9" fillId="0" borderId="55" xfId="1" applyNumberFormat="1" applyFont="1" applyFill="1" applyBorder="1" applyAlignment="1" applyProtection="1"/>
    <xf numFmtId="0" fontId="5" fillId="0" borderId="16" xfId="0" applyFont="1" applyBorder="1"/>
    <xf numFmtId="17" fontId="0" fillId="0" borderId="55" xfId="0" applyNumberFormat="1" applyBorder="1"/>
    <xf numFmtId="41" fontId="0" fillId="0" borderId="55" xfId="6" applyFont="1" applyBorder="1"/>
    <xf numFmtId="0" fontId="5" fillId="14" borderId="95" xfId="0" applyFont="1" applyFill="1" applyBorder="1"/>
    <xf numFmtId="167" fontId="5" fillId="14" borderId="0" xfId="1" applyNumberFormat="1" applyFont="1" applyFill="1" applyBorder="1" applyAlignment="1" applyProtection="1"/>
    <xf numFmtId="17" fontId="0" fillId="14" borderId="0" xfId="0" applyNumberFormat="1" applyFill="1" applyBorder="1"/>
    <xf numFmtId="0" fontId="0" fillId="14" borderId="0" xfId="0" applyFill="1" applyBorder="1"/>
    <xf numFmtId="41" fontId="0" fillId="14" borderId="0" xfId="6" applyFont="1" applyFill="1" applyBorder="1"/>
    <xf numFmtId="41" fontId="9" fillId="14" borderId="96" xfId="0" applyNumberFormat="1" applyFont="1" applyFill="1" applyBorder="1"/>
    <xf numFmtId="0" fontId="5" fillId="15" borderId="95" xfId="0" applyFont="1" applyFill="1" applyBorder="1"/>
    <xf numFmtId="167" fontId="5" fillId="15" borderId="0" xfId="1" applyNumberFormat="1" applyFont="1" applyFill="1" applyBorder="1" applyAlignment="1" applyProtection="1"/>
    <xf numFmtId="17" fontId="0" fillId="15" borderId="0" xfId="0" applyNumberFormat="1" applyFill="1" applyBorder="1"/>
    <xf numFmtId="0" fontId="0" fillId="15" borderId="0" xfId="0" applyFill="1" applyBorder="1"/>
    <xf numFmtId="41" fontId="0" fillId="15" borderId="0" xfId="6" applyFont="1" applyFill="1" applyBorder="1"/>
    <xf numFmtId="41" fontId="9" fillId="15" borderId="96" xfId="0" applyNumberFormat="1" applyFont="1" applyFill="1" applyBorder="1"/>
    <xf numFmtId="0" fontId="5" fillId="11" borderId="95" xfId="0" applyFont="1" applyFill="1" applyBorder="1"/>
    <xf numFmtId="167" fontId="5" fillId="11" borderId="0" xfId="1" applyNumberFormat="1" applyFont="1" applyFill="1" applyBorder="1" applyAlignment="1" applyProtection="1"/>
    <xf numFmtId="17" fontId="0" fillId="11" borderId="0" xfId="0" applyNumberFormat="1" applyFill="1" applyBorder="1"/>
    <xf numFmtId="0" fontId="0" fillId="11" borderId="0" xfId="0" applyFill="1" applyBorder="1"/>
    <xf numFmtId="41" fontId="0" fillId="11" borderId="0" xfId="6" applyFont="1" applyFill="1" applyBorder="1"/>
    <xf numFmtId="41" fontId="9" fillId="11" borderId="96" xfId="0" applyNumberFormat="1" applyFont="1" applyFill="1" applyBorder="1"/>
    <xf numFmtId="0" fontId="5" fillId="11" borderId="16" xfId="0" applyFont="1" applyFill="1" applyBorder="1"/>
    <xf numFmtId="17" fontId="0" fillId="11" borderId="55" xfId="0" applyNumberFormat="1" applyFill="1" applyBorder="1"/>
    <xf numFmtId="0" fontId="0" fillId="11" borderId="55" xfId="0" applyFill="1" applyBorder="1"/>
    <xf numFmtId="41" fontId="0" fillId="11" borderId="55" xfId="6" applyFont="1" applyFill="1" applyBorder="1"/>
    <xf numFmtId="41" fontId="9" fillId="11" borderId="2" xfId="0" applyNumberFormat="1" applyFont="1" applyFill="1" applyBorder="1"/>
    <xf numFmtId="167" fontId="9" fillId="0" borderId="8" xfId="1" applyNumberFormat="1" applyFont="1" applyFill="1" applyBorder="1" applyAlignment="1" applyProtection="1"/>
    <xf numFmtId="0" fontId="5" fillId="16" borderId="95" xfId="0" applyFont="1" applyFill="1" applyBorder="1"/>
    <xf numFmtId="167" fontId="5" fillId="16" borderId="0" xfId="1" applyNumberFormat="1" applyFont="1" applyFill="1" applyBorder="1" applyAlignment="1" applyProtection="1"/>
    <xf numFmtId="17" fontId="0" fillId="16" borderId="0" xfId="0" applyNumberFormat="1" applyFill="1" applyBorder="1"/>
    <xf numFmtId="0" fontId="0" fillId="16" borderId="0" xfId="0" applyFill="1" applyBorder="1"/>
    <xf numFmtId="41" fontId="0" fillId="16" borderId="0" xfId="6" applyFont="1" applyFill="1" applyBorder="1"/>
    <xf numFmtId="41" fontId="9" fillId="16" borderId="96" xfId="0" applyNumberFormat="1" applyFont="1" applyFill="1" applyBorder="1"/>
    <xf numFmtId="41" fontId="0" fillId="0" borderId="0" xfId="0" applyNumberFormat="1"/>
    <xf numFmtId="0" fontId="9" fillId="0" borderId="3" xfId="0" applyFont="1" applyBorder="1"/>
    <xf numFmtId="0" fontId="0" fillId="0" borderId="5" xfId="0" applyBorder="1"/>
    <xf numFmtId="41" fontId="9" fillId="0" borderId="5" xfId="0" applyNumberFormat="1" applyFont="1" applyBorder="1"/>
    <xf numFmtId="41" fontId="9" fillId="0" borderId="6" xfId="0" applyNumberFormat="1" applyFont="1" applyBorder="1"/>
    <xf numFmtId="41" fontId="9" fillId="0" borderId="0" xfId="0" applyNumberFormat="1" applyFont="1"/>
    <xf numFmtId="0" fontId="76" fillId="0" borderId="0" xfId="0" applyFont="1" applyAlignment="1" applyProtection="1"/>
    <xf numFmtId="0" fontId="6" fillId="0" borderId="0" xfId="9" applyFont="1" applyAlignment="1" applyProtection="1">
      <alignment vertical="top"/>
      <protection locked="0"/>
    </xf>
    <xf numFmtId="0" fontId="25" fillId="0" borderId="0" xfId="9" applyFont="1" applyFill="1" applyBorder="1" applyAlignment="1" applyProtection="1">
      <alignment horizontal="center"/>
      <protection locked="0"/>
    </xf>
    <xf numFmtId="0" fontId="77" fillId="0" borderId="0" xfId="9" applyFont="1" applyAlignment="1" applyProtection="1">
      <alignment horizontal="left"/>
      <protection locked="0"/>
    </xf>
    <xf numFmtId="0" fontId="77" fillId="0" borderId="0" xfId="9" applyFont="1" applyFill="1" applyAlignment="1" applyProtection="1">
      <alignment horizontal="center"/>
      <protection locked="0"/>
    </xf>
    <xf numFmtId="0" fontId="78" fillId="0" borderId="0" xfId="9" applyFont="1" applyFill="1" applyAlignment="1" applyProtection="1">
      <alignment horizontal="center"/>
      <protection locked="0"/>
    </xf>
    <xf numFmtId="0" fontId="7" fillId="0" borderId="0" xfId="9" applyFont="1" applyFill="1" applyAlignment="1" applyProtection="1">
      <alignment horizontal="center"/>
      <protection locked="0"/>
    </xf>
    <xf numFmtId="0" fontId="34" fillId="0" borderId="0" xfId="9" applyFont="1" applyFill="1" applyAlignment="1" applyProtection="1">
      <alignment vertical="center"/>
      <protection locked="0"/>
    </xf>
    <xf numFmtId="0" fontId="7" fillId="0" borderId="0" xfId="9" applyFont="1" applyFill="1" applyAlignment="1" applyProtection="1">
      <alignment vertical="center"/>
      <protection locked="0"/>
    </xf>
    <xf numFmtId="0" fontId="0" fillId="0" borderId="0" xfId="0" applyFill="1" applyBorder="1"/>
    <xf numFmtId="0" fontId="78" fillId="0" borderId="0" xfId="9" applyFont="1" applyFill="1" applyBorder="1" applyAlignment="1" applyProtection="1">
      <alignment horizontal="center"/>
      <protection locked="0"/>
    </xf>
    <xf numFmtId="0" fontId="7" fillId="18" borderId="83" xfId="10" applyNumberFormat="1" applyFont="1" applyFill="1" applyBorder="1" applyAlignment="1" applyProtection="1">
      <alignment horizontal="center" vertical="center"/>
      <protection locked="0"/>
    </xf>
    <xf numFmtId="49" fontId="80" fillId="0" borderId="83" xfId="9" applyNumberFormat="1" applyFont="1" applyFill="1" applyBorder="1" applyAlignment="1" applyProtection="1">
      <alignment horizontal="center" vertical="center"/>
      <protection locked="0"/>
    </xf>
    <xf numFmtId="0" fontId="79" fillId="0" borderId="0" xfId="10" applyNumberFormat="1" applyFont="1" applyFill="1" applyBorder="1" applyAlignment="1" applyProtection="1">
      <alignment horizontal="center" vertical="center"/>
      <protection locked="0"/>
    </xf>
    <xf numFmtId="0" fontId="7" fillId="0" borderId="0" xfId="9" applyFont="1" applyFill="1" applyBorder="1" applyAlignment="1" applyProtection="1">
      <alignment horizontal="center"/>
      <protection locked="0"/>
    </xf>
    <xf numFmtId="0" fontId="34" fillId="0" borderId="0" xfId="9" applyFont="1" applyProtection="1">
      <protection locked="0"/>
    </xf>
    <xf numFmtId="0" fontId="77" fillId="0" borderId="0" xfId="9" applyFont="1" applyProtection="1">
      <protection locked="0"/>
    </xf>
    <xf numFmtId="0" fontId="77" fillId="0" borderId="0" xfId="9" applyFont="1" applyFill="1" applyProtection="1">
      <protection locked="0"/>
    </xf>
    <xf numFmtId="0" fontId="77" fillId="0" borderId="0" xfId="9" applyFont="1" applyFill="1" applyBorder="1" applyProtection="1">
      <protection locked="0"/>
    </xf>
    <xf numFmtId="0" fontId="6" fillId="18" borderId="0" xfId="9" applyFont="1" applyFill="1" applyAlignment="1" applyProtection="1">
      <alignment horizontal="left" indent="4"/>
      <protection locked="0"/>
    </xf>
    <xf numFmtId="0" fontId="6" fillId="18" borderId="0" xfId="9" applyFont="1" applyFill="1" applyAlignment="1" applyProtection="1">
      <protection locked="0"/>
    </xf>
    <xf numFmtId="0" fontId="6" fillId="0" borderId="0" xfId="9" applyFont="1" applyFill="1" applyAlignment="1" applyProtection="1">
      <protection locked="0"/>
    </xf>
    <xf numFmtId="0" fontId="6" fillId="0" borderId="0" xfId="9" applyFont="1" applyFill="1" applyBorder="1" applyAlignment="1" applyProtection="1">
      <protection locked="0"/>
    </xf>
    <xf numFmtId="0" fontId="77" fillId="0" borderId="0" xfId="9" applyFont="1" applyFill="1" applyAlignment="1" applyProtection="1">
      <alignment horizontal="left" indent="3"/>
      <protection locked="0"/>
    </xf>
    <xf numFmtId="0" fontId="77" fillId="0" borderId="0" xfId="11" applyFont="1" applyFill="1" applyAlignment="1" applyProtection="1">
      <alignment horizontal="center"/>
      <protection locked="0"/>
    </xf>
    <xf numFmtId="0" fontId="82" fillId="0" borderId="0" xfId="12" applyFont="1" applyFill="1" applyAlignment="1" applyProtection="1">
      <alignment horizontal="center"/>
      <protection locked="0"/>
    </xf>
    <xf numFmtId="37" fontId="77" fillId="0" borderId="0" xfId="10" applyNumberFormat="1" applyFont="1" applyFill="1" applyBorder="1" applyAlignment="1" applyProtection="1">
      <protection locked="0"/>
    </xf>
    <xf numFmtId="37" fontId="77" fillId="0" borderId="0" xfId="10" applyNumberFormat="1" applyFont="1" applyFill="1" applyProtection="1">
      <protection locked="0"/>
    </xf>
    <xf numFmtId="170" fontId="0" fillId="0" borderId="0" xfId="1" applyNumberFormat="1" applyFont="1" applyFill="1" applyBorder="1"/>
    <xf numFmtId="0" fontId="6" fillId="18" borderId="0" xfId="9" applyFont="1" applyFill="1" applyAlignment="1" applyProtection="1">
      <alignment horizontal="left"/>
      <protection locked="0"/>
    </xf>
    <xf numFmtId="0" fontId="77" fillId="18" borderId="0" xfId="11" applyFont="1" applyFill="1" applyAlignment="1" applyProtection="1">
      <alignment horizontal="center"/>
      <protection locked="0"/>
    </xf>
    <xf numFmtId="0" fontId="78" fillId="0" borderId="0" xfId="11" applyFont="1" applyFill="1" applyAlignment="1" applyProtection="1">
      <alignment horizontal="center"/>
      <protection locked="0"/>
    </xf>
    <xf numFmtId="37" fontId="34" fillId="18" borderId="1" xfId="10" applyNumberFormat="1" applyFont="1" applyFill="1" applyBorder="1" applyAlignment="1" applyProtection="1">
      <protection locked="0"/>
    </xf>
    <xf numFmtId="37" fontId="34" fillId="0" borderId="0" xfId="10" applyNumberFormat="1" applyFont="1" applyFill="1" applyBorder="1" applyAlignment="1" applyProtection="1">
      <protection locked="0"/>
    </xf>
    <xf numFmtId="0" fontId="34" fillId="0" borderId="0" xfId="9" applyFont="1" applyFill="1" applyProtection="1">
      <protection locked="0"/>
    </xf>
    <xf numFmtId="37" fontId="34" fillId="0" borderId="0" xfId="10" applyNumberFormat="1" applyFont="1" applyFill="1" applyBorder="1" applyProtection="1">
      <protection locked="0"/>
    </xf>
    <xf numFmtId="0" fontId="6" fillId="18" borderId="0" xfId="9" applyFont="1" applyFill="1" applyAlignment="1" applyProtection="1">
      <alignment horizontal="left" indent="3"/>
      <protection locked="0"/>
    </xf>
    <xf numFmtId="37" fontId="77" fillId="18" borderId="0" xfId="10" applyNumberFormat="1" applyFont="1" applyFill="1" applyProtection="1">
      <protection locked="0"/>
    </xf>
    <xf numFmtId="37" fontId="77" fillId="0" borderId="0" xfId="10" applyNumberFormat="1" applyFont="1" applyFill="1" applyBorder="1" applyProtection="1">
      <protection locked="0"/>
    </xf>
    <xf numFmtId="0" fontId="34" fillId="18" borderId="0" xfId="9" applyFont="1" applyFill="1" applyAlignment="1" applyProtection="1">
      <alignment horizontal="center"/>
      <protection locked="0"/>
    </xf>
    <xf numFmtId="37" fontId="34" fillId="18" borderId="12" xfId="10" applyNumberFormat="1" applyFont="1" applyFill="1" applyBorder="1" applyAlignment="1" applyProtection="1">
      <protection locked="0"/>
    </xf>
    <xf numFmtId="37" fontId="7" fillId="0" borderId="0" xfId="10" applyNumberFormat="1" applyFont="1" applyFill="1" applyBorder="1" applyAlignment="1" applyProtection="1">
      <alignment horizontal="center"/>
      <protection locked="0"/>
    </xf>
    <xf numFmtId="0" fontId="34" fillId="0" borderId="0" xfId="9" applyFont="1" applyFill="1" applyAlignment="1" applyProtection="1">
      <alignment vertical="center" wrapText="1"/>
      <protection locked="0"/>
    </xf>
    <xf numFmtId="172" fontId="77" fillId="0" borderId="0" xfId="9" applyNumberFormat="1" applyFont="1" applyProtection="1">
      <protection locked="0"/>
    </xf>
    <xf numFmtId="170" fontId="0" fillId="0" borderId="0" xfId="0" applyNumberFormat="1" applyFill="1" applyBorder="1"/>
    <xf numFmtId="0" fontId="83" fillId="0" borderId="0" xfId="11" applyFont="1" applyFill="1" applyProtection="1">
      <protection locked="0"/>
    </xf>
    <xf numFmtId="37" fontId="0" fillId="0" borderId="0" xfId="0" applyNumberFormat="1" applyFill="1" applyBorder="1"/>
    <xf numFmtId="0" fontId="81" fillId="0" borderId="0" xfId="12" quotePrefix="1" applyFill="1" applyAlignment="1" applyProtection="1">
      <alignment horizontal="center"/>
      <protection locked="0"/>
    </xf>
    <xf numFmtId="37" fontId="34" fillId="18" borderId="97" xfId="10" applyNumberFormat="1" applyFont="1" applyFill="1" applyBorder="1" applyAlignment="1" applyProtection="1">
      <protection locked="0"/>
    </xf>
    <xf numFmtId="37" fontId="34" fillId="0" borderId="17" xfId="10" applyNumberFormat="1" applyFont="1" applyFill="1" applyBorder="1" applyProtection="1">
      <protection locked="0"/>
    </xf>
    <xf numFmtId="172" fontId="77" fillId="18" borderId="0" xfId="11" applyNumberFormat="1" applyFont="1" applyFill="1" applyAlignment="1" applyProtection="1">
      <alignment horizontal="center"/>
      <protection locked="0"/>
    </xf>
    <xf numFmtId="165" fontId="77" fillId="0" borderId="0" xfId="10" applyFont="1" applyProtection="1">
      <protection locked="0"/>
    </xf>
    <xf numFmtId="0" fontId="34" fillId="0" borderId="0" xfId="9" applyFont="1" applyFill="1" applyAlignment="1" applyProtection="1">
      <alignment horizontal="center" vertical="center"/>
      <protection locked="0"/>
    </xf>
    <xf numFmtId="0" fontId="77" fillId="18" borderId="0" xfId="9" applyFont="1" applyFill="1" applyAlignment="1" applyProtection="1">
      <alignment horizontal="center"/>
      <protection locked="0"/>
    </xf>
    <xf numFmtId="0" fontId="77" fillId="0" borderId="0" xfId="9" applyFont="1" applyFill="1" applyAlignment="1" applyProtection="1">
      <alignment horizontal="left"/>
      <protection locked="0"/>
    </xf>
    <xf numFmtId="37" fontId="77" fillId="0" borderId="0" xfId="10" applyNumberFormat="1" applyFont="1" applyFill="1" applyAlignment="1" applyProtection="1">
      <alignment horizontal="left"/>
      <protection locked="0"/>
    </xf>
    <xf numFmtId="172" fontId="77" fillId="0" borderId="0" xfId="9" applyNumberFormat="1" applyFont="1" applyFill="1" applyProtection="1">
      <protection locked="0"/>
    </xf>
    <xf numFmtId="37" fontId="77" fillId="0" borderId="0" xfId="9" applyNumberFormat="1" applyFont="1" applyFill="1" applyProtection="1">
      <protection locked="0"/>
    </xf>
    <xf numFmtId="37" fontId="0" fillId="0" borderId="0" xfId="0" applyNumberFormat="1" applyFill="1"/>
    <xf numFmtId="172" fontId="77" fillId="0" borderId="0" xfId="9" applyNumberFormat="1" applyFont="1" applyFill="1" applyAlignment="1" applyProtection="1">
      <alignment horizontal="left"/>
      <protection locked="0"/>
    </xf>
    <xf numFmtId="0" fontId="34" fillId="0" borderId="0" xfId="9" applyFont="1" applyFill="1" applyAlignment="1" applyProtection="1">
      <alignment horizontal="left"/>
      <protection locked="0"/>
    </xf>
    <xf numFmtId="169" fontId="34" fillId="0" borderId="0" xfId="10" applyNumberFormat="1" applyFont="1" applyFill="1" applyBorder="1" applyAlignment="1" applyProtection="1">
      <alignment horizontal="left"/>
    </xf>
    <xf numFmtId="0" fontId="34" fillId="0" borderId="0" xfId="9" applyFont="1" applyAlignment="1" applyProtection="1">
      <alignment horizontal="left"/>
      <protection locked="0"/>
    </xf>
    <xf numFmtId="169" fontId="34" fillId="0" borderId="0" xfId="10" applyNumberFormat="1" applyFont="1" applyBorder="1" applyAlignment="1" applyProtection="1">
      <alignment horizontal="left"/>
    </xf>
    <xf numFmtId="37" fontId="34" fillId="0" borderId="0" xfId="9" applyNumberFormat="1" applyFont="1" applyFill="1" applyProtection="1">
      <protection locked="0"/>
    </xf>
    <xf numFmtId="0" fontId="34" fillId="0" borderId="0" xfId="9" applyFont="1" applyFill="1" applyBorder="1" applyProtection="1">
      <protection locked="0"/>
    </xf>
    <xf numFmtId="0" fontId="7" fillId="0" borderId="0" xfId="9" applyFont="1" applyFill="1" applyBorder="1" applyAlignment="1" applyProtection="1">
      <alignment horizontal="center" wrapText="1"/>
      <protection locked="0"/>
    </xf>
    <xf numFmtId="0" fontId="34" fillId="18" borderId="0" xfId="9" applyFont="1" applyFill="1" applyAlignment="1" applyProtection="1">
      <alignment horizontal="center" vertical="center"/>
      <protection locked="0"/>
    </xf>
    <xf numFmtId="0" fontId="77" fillId="18" borderId="0" xfId="9" applyFont="1" applyFill="1" applyAlignment="1" applyProtection="1">
      <alignment horizontal="left"/>
      <protection locked="0"/>
    </xf>
    <xf numFmtId="0" fontId="77" fillId="18" borderId="0" xfId="9" applyFont="1" applyFill="1" applyProtection="1">
      <protection locked="0"/>
    </xf>
    <xf numFmtId="0" fontId="7" fillId="18" borderId="0" xfId="9" applyFont="1" applyFill="1" applyBorder="1" applyAlignment="1" applyProtection="1">
      <alignment horizontal="center"/>
      <protection locked="0"/>
    </xf>
    <xf numFmtId="0" fontId="7" fillId="18" borderId="0" xfId="9" applyFont="1" applyFill="1" applyAlignment="1" applyProtection="1">
      <alignment horizontal="center" wrapText="1"/>
      <protection locked="0"/>
    </xf>
    <xf numFmtId="49" fontId="7" fillId="0" borderId="0" xfId="9" applyNumberFormat="1" applyFont="1" applyFill="1" applyAlignment="1" applyProtection="1">
      <alignment horizontal="center"/>
      <protection locked="0"/>
    </xf>
    <xf numFmtId="0" fontId="77" fillId="0" borderId="0" xfId="9" applyFont="1" applyFill="1" applyBorder="1" applyAlignment="1" applyProtection="1">
      <alignment horizontal="center" wrapText="1"/>
      <protection locked="0"/>
    </xf>
    <xf numFmtId="0" fontId="7" fillId="0" borderId="0" xfId="9" applyFont="1" applyFill="1" applyAlignment="1" applyProtection="1">
      <alignment wrapText="1"/>
      <protection locked="0"/>
    </xf>
    <xf numFmtId="0" fontId="77" fillId="0" borderId="0" xfId="9" applyFont="1" applyFill="1" applyBorder="1" applyAlignment="1" applyProtection="1">
      <alignment wrapText="1"/>
      <protection locked="0"/>
    </xf>
    <xf numFmtId="0" fontId="34" fillId="18" borderId="0" xfId="9" applyFont="1" applyFill="1" applyAlignment="1" applyProtection="1">
      <alignment horizontal="left" indent="3"/>
      <protection locked="0"/>
    </xf>
    <xf numFmtId="169" fontId="77" fillId="18" borderId="0" xfId="10" applyNumberFormat="1" applyFont="1" applyFill="1" applyBorder="1" applyAlignment="1" applyProtection="1">
      <protection locked="0"/>
    </xf>
    <xf numFmtId="169" fontId="77" fillId="0" borderId="0" xfId="10" applyNumberFormat="1" applyFont="1" applyFill="1" applyProtection="1">
      <protection locked="0"/>
    </xf>
    <xf numFmtId="172" fontId="77" fillId="0" borderId="0" xfId="9" applyNumberFormat="1" applyFont="1" applyFill="1" applyBorder="1" applyAlignment="1" applyProtection="1">
      <protection locked="0"/>
    </xf>
    <xf numFmtId="169" fontId="77" fillId="0" borderId="0" xfId="10" applyNumberFormat="1" applyFont="1" applyFill="1" applyBorder="1" applyAlignment="1" applyProtection="1">
      <protection locked="0"/>
    </xf>
    <xf numFmtId="0" fontId="34" fillId="18" borderId="0" xfId="9" applyFont="1" applyFill="1" applyAlignment="1" applyProtection="1">
      <alignment horizontal="left"/>
      <protection locked="0"/>
    </xf>
    <xf numFmtId="0" fontId="34" fillId="18" borderId="0" xfId="9" applyFont="1" applyFill="1" applyProtection="1">
      <protection locked="0"/>
    </xf>
    <xf numFmtId="169" fontId="34" fillId="18" borderId="97" xfId="10" applyNumberFormat="1" applyFont="1" applyFill="1" applyBorder="1" applyAlignment="1" applyProtection="1">
      <protection locked="0"/>
    </xf>
    <xf numFmtId="0" fontId="34" fillId="0" borderId="0" xfId="9" applyFont="1" applyFill="1" applyAlignment="1" applyProtection="1">
      <alignment horizontal="left" indent="3"/>
      <protection locked="0"/>
    </xf>
    <xf numFmtId="0" fontId="81" fillId="0" borderId="0" xfId="12" applyFill="1" applyAlignment="1" applyProtection="1">
      <alignment horizontal="center"/>
      <protection locked="0"/>
    </xf>
    <xf numFmtId="0" fontId="84" fillId="0" borderId="0" xfId="9" applyFont="1" applyFill="1" applyAlignment="1" applyProtection="1">
      <alignment horizontal="center"/>
      <protection locked="0"/>
    </xf>
    <xf numFmtId="172" fontId="34" fillId="0" borderId="0" xfId="9" applyNumberFormat="1" applyFont="1" applyFill="1" applyAlignment="1" applyProtection="1">
      <alignment horizontal="left" indent="3"/>
      <protection locked="0"/>
    </xf>
    <xf numFmtId="172" fontId="34" fillId="0" borderId="0" xfId="9" applyNumberFormat="1" applyFont="1" applyProtection="1">
      <protection locked="0"/>
    </xf>
    <xf numFmtId="0" fontId="6" fillId="0" borderId="0" xfId="9" applyFont="1" applyAlignment="1" applyProtection="1">
      <alignment horizontal="left"/>
      <protection locked="0"/>
    </xf>
    <xf numFmtId="0" fontId="6" fillId="0" borderId="0" xfId="9" applyFont="1" applyAlignment="1" applyProtection="1">
      <alignment horizontal="left" indent="2"/>
      <protection locked="0"/>
    </xf>
    <xf numFmtId="169" fontId="34" fillId="18" borderId="1" xfId="10" applyNumberFormat="1" applyFont="1" applyFill="1" applyBorder="1" applyAlignment="1" applyProtection="1">
      <protection locked="0"/>
    </xf>
    <xf numFmtId="172" fontId="77" fillId="0" borderId="0" xfId="9" applyNumberFormat="1" applyFont="1" applyFill="1" applyBorder="1" applyProtection="1">
      <protection locked="0"/>
    </xf>
    <xf numFmtId="0" fontId="6" fillId="0" borderId="0" xfId="9" applyFont="1" applyFill="1" applyAlignment="1" applyProtection="1">
      <alignment horizontal="left"/>
      <protection locked="0"/>
    </xf>
    <xf numFmtId="0" fontId="6" fillId="0" borderId="0" xfId="9" applyFont="1" applyFill="1" applyAlignment="1" applyProtection="1">
      <alignment horizontal="left" indent="2"/>
      <protection locked="0"/>
    </xf>
    <xf numFmtId="0" fontId="24" fillId="0" borderId="0" xfId="0" applyFont="1" applyFill="1"/>
    <xf numFmtId="0" fontId="85" fillId="0" borderId="0" xfId="0" applyFont="1" applyFill="1"/>
    <xf numFmtId="172" fontId="85" fillId="0" borderId="0" xfId="0" applyNumberFormat="1" applyFont="1" applyFill="1" applyBorder="1" applyAlignment="1">
      <alignment horizontal="center"/>
    </xf>
    <xf numFmtId="172" fontId="85" fillId="0" borderId="0" xfId="0" applyNumberFormat="1" applyFont="1" applyFill="1" applyAlignment="1"/>
    <xf numFmtId="0" fontId="85" fillId="0" borderId="0" xfId="0" applyFont="1"/>
    <xf numFmtId="0" fontId="85" fillId="0" borderId="0" xfId="0" applyFont="1" applyFill="1" applyBorder="1"/>
    <xf numFmtId="0" fontId="77" fillId="0" borderId="0" xfId="9" applyFont="1" applyFill="1" applyAlignment="1" applyProtection="1">
      <protection locked="0"/>
    </xf>
    <xf numFmtId="0" fontId="7" fillId="0" borderId="0" xfId="9" applyFont="1" applyFill="1" applyAlignment="1" applyProtection="1">
      <alignment horizontal="center" wrapText="1"/>
      <protection locked="0"/>
    </xf>
    <xf numFmtId="169" fontId="77" fillId="0" borderId="0" xfId="10" applyNumberFormat="1" applyFont="1" applyFill="1" applyBorder="1" applyProtection="1">
      <protection locked="0"/>
    </xf>
    <xf numFmtId="169" fontId="34" fillId="0" borderId="0" xfId="10" applyNumberFormat="1" applyFont="1" applyFill="1" applyBorder="1" applyAlignment="1" applyProtection="1">
      <protection locked="0"/>
    </xf>
    <xf numFmtId="0" fontId="77" fillId="0" borderId="0" xfId="9" applyFont="1" applyFill="1" applyBorder="1" applyAlignment="1" applyProtection="1">
      <alignment horizontal="left"/>
      <protection locked="0"/>
    </xf>
    <xf numFmtId="169" fontId="1" fillId="0" borderId="0" xfId="10" applyNumberFormat="1" applyFont="1"/>
    <xf numFmtId="169" fontId="34" fillId="18" borderId="9" xfId="10" applyNumberFormat="1" applyFont="1" applyFill="1" applyBorder="1" applyAlignment="1" applyProtection="1">
      <protection locked="0"/>
    </xf>
    <xf numFmtId="0" fontId="24" fillId="0" borderId="0" xfId="0" applyFont="1" applyFill="1" applyAlignment="1">
      <alignment horizontal="center" vertical="center" wrapText="1"/>
    </xf>
    <xf numFmtId="0" fontId="90" fillId="0" borderId="0" xfId="0" applyFont="1" applyFill="1"/>
    <xf numFmtId="0" fontId="77" fillId="0" borderId="0" xfId="9" applyFont="1" applyFill="1" applyBorder="1" applyAlignment="1" applyProtection="1">
      <alignment horizontal="left" vertical="justify" wrapText="1"/>
      <protection locked="0"/>
    </xf>
    <xf numFmtId="0" fontId="77" fillId="0" borderId="0" xfId="9" applyFont="1" applyFill="1" applyBorder="1" applyAlignment="1" applyProtection="1">
      <alignment horizontal="justify" vertical="top" wrapText="1"/>
      <protection locked="0"/>
    </xf>
    <xf numFmtId="0" fontId="77" fillId="0" borderId="0" xfId="9" applyFont="1" applyFill="1" applyBorder="1" applyAlignment="1" applyProtection="1">
      <alignment horizontal="center" vertical="top" wrapText="1"/>
      <protection locked="0"/>
    </xf>
    <xf numFmtId="0" fontId="77" fillId="0" borderId="0" xfId="9" applyFont="1" applyFill="1" applyBorder="1" applyAlignment="1" applyProtection="1">
      <alignment horizontal="justify" vertical="justify" wrapText="1"/>
      <protection locked="0"/>
    </xf>
    <xf numFmtId="0" fontId="34" fillId="0" borderId="0" xfId="9" applyFont="1" applyFill="1" applyBorder="1" applyAlignment="1" applyProtection="1">
      <alignment horizontal="left" vertical="top" wrapText="1"/>
      <protection locked="0"/>
    </xf>
    <xf numFmtId="0" fontId="34" fillId="0" borderId="0" xfId="9" applyFont="1" applyFill="1" applyBorder="1" applyAlignment="1" applyProtection="1">
      <alignment horizontal="justify" vertical="top" wrapText="1"/>
      <protection locked="0"/>
    </xf>
    <xf numFmtId="0" fontId="77" fillId="0" borderId="0" xfId="9" applyFont="1" applyFill="1" applyBorder="1" applyAlignment="1" applyProtection="1">
      <alignment horizontal="center" vertical="justify" wrapText="1"/>
      <protection locked="0"/>
    </xf>
    <xf numFmtId="0" fontId="77" fillId="0" borderId="0" xfId="9" applyFont="1" applyFill="1" applyBorder="1" applyAlignment="1" applyProtection="1">
      <alignment horizontal="left" vertical="top" wrapText="1"/>
      <protection locked="0"/>
    </xf>
    <xf numFmtId="37" fontId="77" fillId="0" borderId="0" xfId="9" applyNumberFormat="1" applyFont="1" applyFill="1" applyBorder="1" applyAlignment="1" applyProtection="1">
      <alignment horizontal="center"/>
      <protection locked="0"/>
    </xf>
    <xf numFmtId="37" fontId="34" fillId="0" borderId="0" xfId="9" applyNumberFormat="1" applyFont="1" applyFill="1" applyAlignment="1" applyProtection="1">
      <alignment horizontal="center" wrapText="1"/>
      <protection locked="0"/>
    </xf>
    <xf numFmtId="37" fontId="34" fillId="0" borderId="0" xfId="9" applyNumberFormat="1" applyFont="1" applyFill="1" applyAlignment="1" applyProtection="1">
      <protection locked="0"/>
    </xf>
    <xf numFmtId="37" fontId="34" fillId="0" borderId="0" xfId="9" applyNumberFormat="1" applyFont="1" applyFill="1" applyBorder="1" applyAlignment="1" applyProtection="1">
      <alignment horizontal="center" wrapText="1"/>
      <protection locked="0"/>
    </xf>
    <xf numFmtId="3" fontId="77" fillId="0" borderId="0" xfId="9" applyNumberFormat="1" applyFont="1" applyFill="1" applyProtection="1">
      <protection locked="0"/>
    </xf>
    <xf numFmtId="49" fontId="80" fillId="0" borderId="0" xfId="9" applyNumberFormat="1" applyFont="1" applyFill="1" applyAlignment="1" applyProtection="1">
      <alignment horizontal="center"/>
      <protection locked="0"/>
    </xf>
    <xf numFmtId="3" fontId="77" fillId="0" borderId="0" xfId="9" applyNumberFormat="1" applyFont="1" applyFill="1" applyBorder="1" applyProtection="1">
      <protection locked="0"/>
    </xf>
    <xf numFmtId="0" fontId="91" fillId="0" borderId="0" xfId="0" applyFont="1" applyFill="1"/>
    <xf numFmtId="49" fontId="34" fillId="0" borderId="0" xfId="9" applyNumberFormat="1" applyFont="1" applyFill="1" applyProtection="1">
      <protection locked="0"/>
    </xf>
    <xf numFmtId="172" fontId="34" fillId="0" borderId="0" xfId="9" applyNumberFormat="1" applyFont="1" applyFill="1" applyBorder="1" applyAlignment="1" applyProtection="1">
      <protection locked="0"/>
    </xf>
    <xf numFmtId="172" fontId="7" fillId="0" borderId="0" xfId="9" applyNumberFormat="1" applyFont="1" applyFill="1" applyAlignment="1" applyProtection="1">
      <alignment horizontal="center" vertical="center"/>
      <protection locked="0"/>
    </xf>
    <xf numFmtId="0" fontId="7" fillId="0" borderId="0" xfId="9" applyFont="1" applyFill="1" applyAlignment="1" applyProtection="1">
      <alignment horizontal="center" vertical="center"/>
      <protection locked="0"/>
    </xf>
    <xf numFmtId="0" fontId="7" fillId="0" borderId="0" xfId="9" applyFont="1" applyFill="1" applyBorder="1" applyAlignment="1" applyProtection="1">
      <alignment horizontal="center" vertical="center"/>
      <protection locked="0"/>
    </xf>
    <xf numFmtId="172" fontId="7" fillId="0" borderId="0" xfId="9" applyNumberFormat="1" applyFont="1" applyFill="1" applyBorder="1" applyAlignment="1" applyProtection="1">
      <alignment horizontal="center" vertical="center"/>
      <protection locked="0"/>
    </xf>
    <xf numFmtId="172" fontId="89" fillId="0" borderId="0" xfId="9" applyNumberFormat="1" applyFont="1" applyProtection="1">
      <protection locked="0"/>
    </xf>
    <xf numFmtId="49" fontId="92" fillId="0" borderId="0" xfId="9" applyNumberFormat="1" applyFont="1" applyFill="1" applyProtection="1">
      <protection locked="0"/>
    </xf>
    <xf numFmtId="0" fontId="93" fillId="0" borderId="0" xfId="12" applyFont="1" applyFill="1" applyAlignment="1" applyProtection="1">
      <alignment horizontal="center"/>
      <protection locked="0"/>
    </xf>
    <xf numFmtId="37" fontId="34" fillId="18" borderId="9" xfId="10" applyNumberFormat="1" applyFont="1" applyFill="1" applyBorder="1" applyAlignment="1" applyProtection="1">
      <protection locked="0"/>
    </xf>
    <xf numFmtId="37" fontId="77" fillId="0" borderId="0" xfId="1" applyNumberFormat="1" applyFont="1" applyFill="1" applyProtection="1">
      <protection locked="0"/>
    </xf>
    <xf numFmtId="37" fontId="7" fillId="0" borderId="0" xfId="9" applyNumberFormat="1" applyFont="1" applyFill="1" applyAlignment="1" applyProtection="1">
      <alignment horizontal="center" wrapText="1"/>
      <protection locked="0"/>
    </xf>
    <xf numFmtId="37" fontId="7" fillId="0" borderId="0" xfId="9" applyNumberFormat="1" applyFont="1" applyFill="1" applyBorder="1" applyAlignment="1" applyProtection="1">
      <alignment horizontal="center" wrapText="1"/>
      <protection locked="0"/>
    </xf>
    <xf numFmtId="3" fontId="34" fillId="0" borderId="0" xfId="9" applyNumberFormat="1" applyFont="1" applyFill="1" applyProtection="1">
      <protection locked="0"/>
    </xf>
    <xf numFmtId="3" fontId="77" fillId="0" borderId="0" xfId="10" applyNumberFormat="1" applyFont="1" applyFill="1" applyBorder="1" applyProtection="1">
      <protection locked="0"/>
    </xf>
    <xf numFmtId="3" fontId="78" fillId="0" borderId="0" xfId="9" applyNumberFormat="1" applyFont="1" applyFill="1" applyAlignment="1" applyProtection="1">
      <alignment horizontal="center"/>
      <protection locked="0"/>
    </xf>
    <xf numFmtId="3" fontId="77" fillId="0" borderId="97" xfId="10" applyNumberFormat="1" applyFont="1" applyFill="1" applyBorder="1" applyProtection="1">
      <protection locked="0"/>
    </xf>
    <xf numFmtId="169" fontId="34" fillId="18" borderId="9" xfId="10" applyNumberFormat="1" applyFont="1" applyFill="1" applyBorder="1" applyProtection="1">
      <protection locked="0"/>
    </xf>
    <xf numFmtId="169" fontId="34" fillId="0" borderId="0" xfId="10" applyNumberFormat="1" applyFont="1" applyFill="1" applyBorder="1" applyProtection="1">
      <protection locked="0"/>
    </xf>
    <xf numFmtId="172" fontId="34" fillId="0" borderId="0" xfId="14" applyNumberFormat="1" applyFont="1" applyFill="1" applyBorder="1" applyProtection="1">
      <protection locked="0"/>
    </xf>
    <xf numFmtId="0" fontId="77" fillId="0" borderId="0" xfId="9" applyFont="1" applyFill="1" applyAlignment="1" applyProtection="1">
      <alignment horizontal="left" vertical="top" wrapText="1"/>
      <protection locked="0"/>
    </xf>
    <xf numFmtId="49" fontId="77" fillId="0" borderId="0" xfId="9" applyNumberFormat="1" applyFont="1" applyFill="1" applyProtection="1">
      <protection locked="0"/>
    </xf>
    <xf numFmtId="169" fontId="77" fillId="0" borderId="0" xfId="14" applyNumberFormat="1" applyFont="1" applyFill="1" applyProtection="1">
      <protection locked="0"/>
    </xf>
    <xf numFmtId="165" fontId="77" fillId="0" borderId="0" xfId="14" applyNumberFormat="1" applyFont="1" applyFill="1" applyBorder="1" applyProtection="1">
      <protection locked="0"/>
    </xf>
    <xf numFmtId="37" fontId="77" fillId="0" borderId="0" xfId="9" applyNumberFormat="1" applyFont="1" applyFill="1" applyBorder="1" applyProtection="1">
      <protection locked="0"/>
    </xf>
    <xf numFmtId="169" fontId="1" fillId="0" borderId="0" xfId="10" applyNumberFormat="1" applyFont="1" applyAlignment="1">
      <alignment horizontal="center"/>
    </xf>
    <xf numFmtId="37" fontId="34" fillId="18" borderId="97" xfId="9" applyNumberFormat="1" applyFont="1" applyFill="1" applyBorder="1" applyProtection="1">
      <protection locked="0"/>
    </xf>
    <xf numFmtId="37" fontId="34" fillId="0" borderId="0" xfId="9" applyNumberFormat="1" applyFont="1" applyFill="1" applyBorder="1" applyProtection="1">
      <protection locked="0"/>
    </xf>
    <xf numFmtId="3" fontId="77" fillId="0" borderId="0" xfId="9" applyNumberFormat="1" applyFont="1" applyFill="1" applyAlignment="1" applyProtection="1">
      <protection locked="0"/>
    </xf>
    <xf numFmtId="3" fontId="84" fillId="0" borderId="0" xfId="9" applyNumberFormat="1" applyFont="1" applyFill="1" applyProtection="1">
      <protection locked="0"/>
    </xf>
    <xf numFmtId="3" fontId="81" fillId="0" borderId="0" xfId="12" quotePrefix="1" applyNumberFormat="1" applyFill="1" applyAlignment="1" applyProtection="1">
      <alignment horizontal="center"/>
      <protection locked="0"/>
    </xf>
    <xf numFmtId="37" fontId="34" fillId="18" borderId="9" xfId="9" applyNumberFormat="1" applyFont="1" applyFill="1" applyBorder="1" applyProtection="1">
      <protection locked="0"/>
    </xf>
    <xf numFmtId="174" fontId="77" fillId="0" borderId="0" xfId="9" applyNumberFormat="1" applyFont="1" applyFill="1" applyBorder="1" applyProtection="1">
      <protection locked="0"/>
    </xf>
    <xf numFmtId="37" fontId="7" fillId="0" borderId="0" xfId="9" applyNumberFormat="1" applyFont="1" applyFill="1" applyAlignment="1" applyProtection="1">
      <alignment horizontal="center"/>
      <protection locked="0"/>
    </xf>
    <xf numFmtId="37" fontId="86" fillId="0" borderId="0" xfId="9" applyNumberFormat="1" applyFont="1" applyFill="1" applyBorder="1" applyAlignment="1" applyProtection="1">
      <alignment horizontal="center" wrapText="1"/>
      <protection locked="0"/>
    </xf>
    <xf numFmtId="174" fontId="77" fillId="0" borderId="0" xfId="9" applyNumberFormat="1" applyFont="1" applyFill="1" applyProtection="1">
      <protection locked="0"/>
    </xf>
    <xf numFmtId="37" fontId="87" fillId="0" borderId="0" xfId="9" applyNumberFormat="1" applyFont="1" applyFill="1" applyBorder="1" applyProtection="1">
      <protection locked="0"/>
    </xf>
    <xf numFmtId="37" fontId="87" fillId="0" borderId="0" xfId="9" applyNumberFormat="1" applyFont="1" applyFill="1" applyBorder="1" applyAlignment="1" applyProtection="1">
      <protection locked="0"/>
    </xf>
    <xf numFmtId="37" fontId="34" fillId="18" borderId="9" xfId="9" applyNumberFormat="1" applyFont="1" applyFill="1" applyBorder="1" applyAlignment="1" applyProtection="1">
      <protection locked="0"/>
    </xf>
    <xf numFmtId="37" fontId="88" fillId="0" borderId="0" xfId="9" applyNumberFormat="1" applyFont="1" applyFill="1" applyBorder="1" applyAlignment="1" applyProtection="1">
      <protection locked="0"/>
    </xf>
    <xf numFmtId="174" fontId="77" fillId="0" borderId="0" xfId="9" applyNumberFormat="1" applyFont="1" applyProtection="1">
      <protection locked="0"/>
    </xf>
    <xf numFmtId="0" fontId="78" fillId="0" borderId="0" xfId="9" applyFont="1" applyFill="1" applyAlignment="1" applyProtection="1">
      <alignment horizontal="center" vertical="top" wrapText="1"/>
      <protection locked="0"/>
    </xf>
    <xf numFmtId="175" fontId="77" fillId="0" borderId="0" xfId="9" applyNumberFormat="1" applyFont="1" applyProtection="1">
      <protection locked="0"/>
    </xf>
    <xf numFmtId="169" fontId="77" fillId="0" borderId="0" xfId="9" applyNumberFormat="1" applyFont="1" applyFill="1" applyBorder="1" applyProtection="1">
      <protection locked="0"/>
    </xf>
    <xf numFmtId="0" fontId="77" fillId="0" borderId="0" xfId="9" applyFont="1" applyFill="1" applyAlignment="1" applyProtection="1">
      <alignment horizontal="left" vertical="justify" wrapText="1"/>
      <protection locked="0"/>
    </xf>
    <xf numFmtId="0" fontId="78" fillId="0" borderId="0" xfId="9" applyFont="1" applyFill="1" applyAlignment="1" applyProtection="1">
      <alignment horizontal="center" vertical="justify" wrapText="1"/>
      <protection locked="0"/>
    </xf>
    <xf numFmtId="0" fontId="77" fillId="0" borderId="0" xfId="9" applyFont="1" applyFill="1" applyAlignment="1" applyProtection="1">
      <alignment vertical="justify" wrapText="1"/>
      <protection locked="0"/>
    </xf>
    <xf numFmtId="0" fontId="77" fillId="0" borderId="0" xfId="9" applyFont="1" applyFill="1" applyAlignment="1" applyProtection="1">
      <alignment horizontal="justify" vertical="justify" wrapText="1"/>
      <protection locked="0"/>
    </xf>
    <xf numFmtId="0" fontId="34" fillId="0" borderId="0" xfId="9" applyFont="1" applyFill="1" applyAlignment="1" applyProtection="1">
      <alignment horizontal="left"/>
      <protection locked="0"/>
    </xf>
    <xf numFmtId="0" fontId="34" fillId="0" borderId="0" xfId="9" applyFont="1" applyFill="1" applyBorder="1" applyAlignment="1" applyProtection="1">
      <alignment horizontal="left"/>
      <protection locked="0"/>
    </xf>
    <xf numFmtId="49" fontId="34" fillId="0" borderId="0" xfId="9" applyNumberFormat="1" applyFont="1" applyFill="1" applyAlignment="1" applyProtection="1">
      <alignment vertical="top"/>
      <protection locked="0"/>
    </xf>
    <xf numFmtId="0" fontId="34" fillId="0" borderId="0" xfId="9" applyFont="1" applyFill="1" applyBorder="1" applyAlignment="1" applyProtection="1">
      <alignment horizontal="justify" vertical="justify" wrapText="1"/>
      <protection locked="0"/>
    </xf>
    <xf numFmtId="0" fontId="63" fillId="0" borderId="0" xfId="0" applyFont="1" applyAlignment="1">
      <alignment horizontal="center"/>
    </xf>
    <xf numFmtId="176" fontId="63" fillId="0" borderId="0" xfId="5" applyNumberFormat="1" applyFont="1" applyAlignment="1">
      <alignment horizontal="left" vertical="center"/>
    </xf>
    <xf numFmtId="44" fontId="94" fillId="0" borderId="0" xfId="5" applyFont="1"/>
    <xf numFmtId="0" fontId="63" fillId="8" borderId="84" xfId="0" applyFont="1" applyFill="1" applyBorder="1" applyAlignment="1">
      <alignment horizontal="center"/>
    </xf>
    <xf numFmtId="176" fontId="63" fillId="8" borderId="85" xfId="5" applyNumberFormat="1" applyFont="1" applyFill="1" applyBorder="1" applyAlignment="1">
      <alignment horizontal="left" vertical="center"/>
    </xf>
    <xf numFmtId="44" fontId="94" fillId="8" borderId="86" xfId="5" applyFont="1" applyFill="1" applyBorder="1"/>
    <xf numFmtId="0" fontId="63" fillId="8" borderId="87" xfId="0" applyFont="1" applyFill="1" applyBorder="1" applyAlignment="1">
      <alignment horizontal="center"/>
    </xf>
    <xf numFmtId="176" fontId="63" fillId="8" borderId="83" xfId="5" applyNumberFormat="1" applyFont="1" applyFill="1" applyBorder="1" applyAlignment="1">
      <alignment horizontal="left" vertical="center"/>
    </xf>
    <xf numFmtId="44" fontId="94" fillId="8" borderId="88" xfId="5" applyFont="1" applyFill="1" applyBorder="1"/>
    <xf numFmtId="0" fontId="63" fillId="8" borderId="87" xfId="0" applyFont="1" applyFill="1" applyBorder="1"/>
    <xf numFmtId="176" fontId="63" fillId="8" borderId="83" xfId="5" applyNumberFormat="1" applyFont="1" applyFill="1" applyBorder="1" applyAlignment="1">
      <alignment horizontal="center" vertical="center"/>
    </xf>
    <xf numFmtId="44" fontId="63" fillId="8" borderId="88" xfId="5" applyFont="1" applyFill="1" applyBorder="1"/>
    <xf numFmtId="0" fontId="94" fillId="8" borderId="87" xfId="0" applyFont="1" applyFill="1" applyBorder="1"/>
    <xf numFmtId="176" fontId="94" fillId="8" borderId="83" xfId="5" applyNumberFormat="1" applyFont="1" applyFill="1" applyBorder="1" applyAlignment="1">
      <alignment horizontal="left" vertical="center"/>
    </xf>
    <xf numFmtId="176" fontId="94" fillId="8" borderId="83" xfId="5" applyNumberFormat="1" applyFont="1" applyFill="1" applyBorder="1" applyAlignment="1">
      <alignment horizontal="right"/>
    </xf>
    <xf numFmtId="176" fontId="95" fillId="8" borderId="83" xfId="0" applyNumberFormat="1" applyFont="1" applyFill="1" applyBorder="1" applyAlignment="1">
      <alignment horizontal="right"/>
    </xf>
    <xf numFmtId="0" fontId="94" fillId="8" borderId="87" xfId="0" applyFont="1" applyFill="1" applyBorder="1" applyAlignment="1">
      <alignment horizontal="left"/>
    </xf>
    <xf numFmtId="176" fontId="95" fillId="8" borderId="83" xfId="10" applyNumberFormat="1" applyFont="1" applyFill="1" applyBorder="1" applyAlignment="1">
      <alignment horizontal="right"/>
    </xf>
    <xf numFmtId="176" fontId="94" fillId="8" borderId="83" xfId="0" applyNumberFormat="1" applyFont="1" applyFill="1" applyBorder="1" applyAlignment="1">
      <alignment horizontal="right"/>
    </xf>
    <xf numFmtId="176" fontId="63" fillId="8" borderId="83" xfId="5" applyNumberFormat="1" applyFont="1" applyFill="1" applyBorder="1" applyAlignment="1">
      <alignment horizontal="right"/>
    </xf>
    <xf numFmtId="176" fontId="94" fillId="8" borderId="83" xfId="5" applyNumberFormat="1" applyFont="1" applyFill="1" applyBorder="1" applyAlignment="1">
      <alignment horizontal="right" vertical="center"/>
    </xf>
    <xf numFmtId="3" fontId="0" fillId="8" borderId="98" xfId="0" applyNumberFormat="1" applyFill="1" applyBorder="1" applyAlignment="1">
      <alignment horizontal="center" vertical="center"/>
    </xf>
    <xf numFmtId="0" fontId="94" fillId="0" borderId="99" xfId="0" applyFont="1" applyBorder="1"/>
    <xf numFmtId="176" fontId="94" fillId="0" borderId="100" xfId="5" applyNumberFormat="1" applyFont="1" applyBorder="1" applyAlignment="1">
      <alignment horizontal="left" vertical="center"/>
    </xf>
    <xf numFmtId="44" fontId="94" fillId="0" borderId="101" xfId="5" applyFont="1" applyBorder="1"/>
    <xf numFmtId="0" fontId="94" fillId="0" borderId="0" xfId="0" applyFont="1"/>
    <xf numFmtId="176" fontId="94" fillId="0" borderId="0" xfId="5" applyNumberFormat="1" applyFont="1" applyAlignment="1">
      <alignment horizontal="left" vertical="center"/>
    </xf>
    <xf numFmtId="2" fontId="0" fillId="0" borderId="0" xfId="0" applyNumberFormat="1"/>
    <xf numFmtId="176" fontId="95" fillId="8" borderId="102" xfId="0" applyNumberFormat="1" applyFont="1" applyFill="1" applyBorder="1" applyAlignment="1">
      <alignment horizontal="left" vertical="center"/>
    </xf>
    <xf numFmtId="14" fontId="57" fillId="0" borderId="0" xfId="0" applyNumberFormat="1" applyFont="1" applyAlignment="1">
      <alignment horizontal="right"/>
    </xf>
    <xf numFmtId="0" fontId="57" fillId="0" borderId="0" xfId="0" applyFont="1" applyAlignment="1">
      <alignment horizontal="right"/>
    </xf>
    <xf numFmtId="41" fontId="18" fillId="0" borderId="27" xfId="6" applyFont="1" applyBorder="1"/>
    <xf numFmtId="41" fontId="18" fillId="0" borderId="29" xfId="6" applyFont="1" applyBorder="1"/>
    <xf numFmtId="0" fontId="57" fillId="8" borderId="0" xfId="0" applyFont="1" applyFill="1" applyBorder="1" applyAlignment="1">
      <alignment horizontal="right"/>
    </xf>
    <xf numFmtId="14" fontId="57" fillId="0" borderId="83" xfId="0" applyNumberFormat="1" applyFont="1" applyBorder="1"/>
    <xf numFmtId="41" fontId="56" fillId="0" borderId="0" xfId="6" applyFont="1" applyBorder="1" applyAlignment="1">
      <alignment horizontal="center"/>
    </xf>
    <xf numFmtId="0" fontId="70" fillId="0" borderId="0" xfId="0" applyFont="1"/>
    <xf numFmtId="0" fontId="96" fillId="0" borderId="0" xfId="4" applyNumberFormat="1" applyFont="1" applyBorder="1" applyAlignment="1">
      <alignment horizontal="left"/>
    </xf>
    <xf numFmtId="14" fontId="70" fillId="0" borderId="0" xfId="0" applyNumberFormat="1" applyFont="1"/>
    <xf numFmtId="1" fontId="14" fillId="0" borderId="0" xfId="1" applyNumberFormat="1" applyFont="1" applyFill="1" applyBorder="1"/>
    <xf numFmtId="0" fontId="77" fillId="0" borderId="0" xfId="9" applyFont="1" applyFill="1" applyAlignment="1" applyProtection="1">
      <alignment horizontal="left" vertical="justify" wrapText="1"/>
      <protection locked="0"/>
    </xf>
    <xf numFmtId="0" fontId="77" fillId="0" borderId="0" xfId="9" applyFont="1" applyFill="1" applyAlignment="1" applyProtection="1">
      <alignment horizontal="justify" vertical="justify" wrapText="1"/>
      <protection locked="0"/>
    </xf>
    <xf numFmtId="0" fontId="77" fillId="0" borderId="0" xfId="9" applyFont="1" applyFill="1" applyAlignment="1" applyProtection="1">
      <alignment horizontal="justify" vertical="justify"/>
      <protection locked="0"/>
    </xf>
    <xf numFmtId="0" fontId="7" fillId="0" borderId="0" xfId="9" applyFont="1" applyFill="1" applyBorder="1" applyAlignment="1" applyProtection="1">
      <alignment horizontal="center" wrapText="1"/>
      <protection locked="0"/>
    </xf>
    <xf numFmtId="9" fontId="25" fillId="0" borderId="17" xfId="3" applyFont="1" applyFill="1" applyBorder="1" applyAlignment="1" applyProtection="1"/>
    <xf numFmtId="169" fontId="34" fillId="0" borderId="0" xfId="13" applyNumberFormat="1" applyFont="1" applyFill="1" applyBorder="1" applyAlignment="1" applyProtection="1">
      <alignment horizontal="center"/>
    </xf>
    <xf numFmtId="169" fontId="85" fillId="0" borderId="0" xfId="0" applyNumberFormat="1" applyFont="1" applyFill="1" applyAlignment="1">
      <alignment horizontal="center"/>
    </xf>
    <xf numFmtId="0" fontId="5" fillId="0" borderId="95" xfId="0" applyFont="1" applyFill="1" applyBorder="1"/>
    <xf numFmtId="17" fontId="0" fillId="0" borderId="0" xfId="0" applyNumberFormat="1" applyFill="1" applyBorder="1"/>
    <xf numFmtId="41" fontId="0" fillId="0" borderId="0" xfId="6" applyFont="1" applyFill="1" applyBorder="1"/>
    <xf numFmtId="41" fontId="9" fillId="0" borderId="96" xfId="0" applyNumberFormat="1" applyFont="1" applyFill="1" applyBorder="1"/>
    <xf numFmtId="0" fontId="5" fillId="0" borderId="16" xfId="0" applyFont="1" applyFill="1" applyBorder="1"/>
    <xf numFmtId="17" fontId="0" fillId="0" borderId="55" xfId="0" applyNumberFormat="1" applyFill="1" applyBorder="1"/>
    <xf numFmtId="0" fontId="0" fillId="0" borderId="55" xfId="0" applyFill="1" applyBorder="1"/>
    <xf numFmtId="41" fontId="0" fillId="0" borderId="55" xfId="6" applyFont="1" applyFill="1" applyBorder="1"/>
    <xf numFmtId="41" fontId="9" fillId="0" borderId="2" xfId="0" applyNumberFormat="1" applyFont="1" applyFill="1" applyBorder="1"/>
    <xf numFmtId="41" fontId="34" fillId="0" borderId="0" xfId="6" applyFont="1" applyFill="1" applyBorder="1" applyAlignment="1" applyProtection="1">
      <protection locked="0"/>
    </xf>
    <xf numFmtId="41" fontId="77" fillId="0" borderId="0" xfId="6" applyFont="1" applyFill="1" applyBorder="1" applyAlignment="1" applyProtection="1">
      <protection locked="0"/>
    </xf>
    <xf numFmtId="1" fontId="77" fillId="0" borderId="0" xfId="6" applyNumberFormat="1" applyFont="1" applyFill="1" applyProtection="1">
      <protection locked="0"/>
    </xf>
    <xf numFmtId="0" fontId="7" fillId="0" borderId="0" xfId="9" applyNumberFormat="1" applyFont="1" applyFill="1" applyAlignment="1" applyProtection="1">
      <alignment horizontal="center" wrapText="1"/>
      <protection locked="0"/>
    </xf>
    <xf numFmtId="49" fontId="7" fillId="0" borderId="0" xfId="9" applyNumberFormat="1" applyFont="1" applyFill="1" applyBorder="1" applyAlignment="1" applyProtection="1">
      <alignment horizontal="center"/>
      <protection locked="0"/>
    </xf>
    <xf numFmtId="41" fontId="77" fillId="0" borderId="0" xfId="6" applyFont="1" applyFill="1" applyBorder="1" applyProtection="1">
      <protection locked="0"/>
    </xf>
    <xf numFmtId="41" fontId="77" fillId="0" borderId="0" xfId="6" applyFont="1" applyFill="1" applyBorder="1" applyAlignment="1" applyProtection="1">
      <alignment horizontal="center" wrapText="1"/>
      <protection locked="0"/>
    </xf>
    <xf numFmtId="1" fontId="77" fillId="0" borderId="0" xfId="1" applyNumberFormat="1" applyFont="1" applyFill="1" applyBorder="1"/>
    <xf numFmtId="37" fontId="77" fillId="0" borderId="0" xfId="0" applyNumberFormat="1" applyFont="1" applyFill="1" applyBorder="1"/>
    <xf numFmtId="37" fontId="34" fillId="0" borderId="0" xfId="9" applyNumberFormat="1" applyFont="1" applyFill="1" applyBorder="1" applyAlignment="1" applyProtection="1">
      <protection locked="0"/>
    </xf>
    <xf numFmtId="37" fontId="27" fillId="0" borderId="0" xfId="0" applyNumberFormat="1" applyFont="1" applyFill="1" applyAlignment="1">
      <alignment horizontal="center"/>
    </xf>
    <xf numFmtId="0" fontId="22" fillId="0" borderId="0" xfId="0" applyFont="1" applyAlignment="1">
      <alignment horizontal="center"/>
    </xf>
    <xf numFmtId="0" fontId="20" fillId="0" borderId="0" xfId="0" applyFont="1" applyAlignment="1">
      <alignment horizontal="center"/>
    </xf>
    <xf numFmtId="49" fontId="20" fillId="0" borderId="0" xfId="0" applyNumberFormat="1" applyFont="1" applyAlignment="1">
      <alignment horizontal="center"/>
    </xf>
    <xf numFmtId="0" fontId="21" fillId="0" borderId="0" xfId="0" applyFont="1" applyAlignment="1">
      <alignment horizontal="center"/>
    </xf>
    <xf numFmtId="169" fontId="34" fillId="0" borderId="0" xfId="10" applyNumberFormat="1" applyFont="1" applyFill="1" applyBorder="1" applyAlignment="1" applyProtection="1">
      <alignment horizontal="center"/>
    </xf>
    <xf numFmtId="172" fontId="85" fillId="0" borderId="0" xfId="0" applyNumberFormat="1" applyFont="1" applyFill="1" applyAlignment="1">
      <alignment horizontal="center"/>
    </xf>
    <xf numFmtId="0" fontId="34" fillId="18" borderId="0" xfId="9" applyFont="1" applyFill="1" applyAlignment="1" applyProtection="1">
      <alignment horizontal="center" vertical="center" wrapText="1"/>
      <protection locked="0"/>
    </xf>
    <xf numFmtId="0" fontId="7" fillId="18" borderId="0" xfId="9" applyFont="1" applyFill="1" applyBorder="1" applyAlignment="1" applyProtection="1">
      <alignment horizontal="center" vertical="center" wrapText="1"/>
      <protection locked="0"/>
    </xf>
    <xf numFmtId="0" fontId="7" fillId="18" borderId="83" xfId="10" applyNumberFormat="1" applyFont="1" applyFill="1" applyBorder="1" applyAlignment="1" applyProtection="1">
      <alignment horizontal="center" vertical="center"/>
      <protection locked="0"/>
    </xf>
    <xf numFmtId="0" fontId="34" fillId="18" borderId="0" xfId="9" applyFont="1" applyFill="1" applyAlignment="1" applyProtection="1">
      <alignment horizontal="center" vertical="center"/>
      <protection locked="0"/>
    </xf>
    <xf numFmtId="0" fontId="76" fillId="0" borderId="0" xfId="0" applyFont="1" applyAlignment="1" applyProtection="1">
      <alignment horizontal="center"/>
    </xf>
    <xf numFmtId="0" fontId="6" fillId="0" borderId="0" xfId="9" applyFont="1" applyAlignment="1" applyProtection="1">
      <alignment horizontal="center" vertical="top"/>
      <protection locked="0"/>
    </xf>
    <xf numFmtId="0" fontId="7" fillId="0" borderId="0" xfId="9" applyFont="1" applyFill="1" applyBorder="1" applyAlignment="1" applyProtection="1">
      <alignment horizontal="center" wrapText="1"/>
      <protection locked="0"/>
    </xf>
    <xf numFmtId="172" fontId="85" fillId="0" borderId="0" xfId="0" applyNumberFormat="1" applyFont="1" applyFill="1" applyAlignment="1">
      <alignment horizontal="left"/>
    </xf>
    <xf numFmtId="169" fontId="34" fillId="0" borderId="0" xfId="10" applyNumberFormat="1" applyFont="1" applyBorder="1" applyAlignment="1" applyProtection="1">
      <alignment horizontal="left"/>
    </xf>
    <xf numFmtId="0" fontId="34" fillId="0" borderId="0" xfId="9" applyFont="1" applyFill="1" applyAlignment="1" applyProtection="1">
      <alignment horizontal="center"/>
      <protection locked="0"/>
    </xf>
    <xf numFmtId="0" fontId="77" fillId="0" borderId="0" xfId="9" applyFont="1" applyFill="1" applyBorder="1" applyAlignment="1" applyProtection="1">
      <alignment horizontal="justify" vertical="justify" wrapText="1"/>
      <protection locked="0"/>
    </xf>
    <xf numFmtId="17" fontId="34" fillId="0" borderId="0" xfId="9" applyNumberFormat="1" applyFont="1" applyFill="1" applyAlignment="1" applyProtection="1">
      <alignment horizontal="center"/>
      <protection locked="0"/>
    </xf>
    <xf numFmtId="0" fontId="25" fillId="0" borderId="0" xfId="9" applyFont="1" applyFill="1" applyAlignment="1" applyProtection="1">
      <alignment horizontal="center"/>
      <protection locked="0"/>
    </xf>
    <xf numFmtId="0" fontId="77" fillId="0" borderId="0" xfId="9" applyFont="1" applyFill="1" applyAlignment="1" applyProtection="1">
      <alignment horizontal="left" wrapText="1"/>
      <protection locked="0"/>
    </xf>
    <xf numFmtId="0" fontId="77" fillId="0" borderId="0" xfId="9" applyFont="1" applyFill="1" applyBorder="1" applyAlignment="1" applyProtection="1">
      <alignment horizontal="left" vertical="justify" wrapText="1"/>
      <protection locked="0"/>
    </xf>
    <xf numFmtId="0" fontId="34" fillId="0" borderId="0" xfId="9" applyFont="1" applyFill="1" applyBorder="1" applyAlignment="1" applyProtection="1">
      <alignment horizontal="left" vertical="top" wrapText="1"/>
      <protection locked="0"/>
    </xf>
    <xf numFmtId="0" fontId="34" fillId="0" borderId="0" xfId="9" applyFont="1" applyFill="1" applyBorder="1" applyAlignment="1" applyProtection="1">
      <alignment horizontal="justify" vertical="top" wrapText="1"/>
      <protection locked="0"/>
    </xf>
    <xf numFmtId="37" fontId="77" fillId="0" borderId="0" xfId="9" applyNumberFormat="1" applyFont="1" applyFill="1" applyAlignment="1" applyProtection="1">
      <alignment horizontal="center"/>
      <protection locked="0"/>
    </xf>
    <xf numFmtId="172" fontId="34" fillId="0" borderId="0" xfId="9" applyNumberFormat="1" applyFont="1" applyFill="1" applyAlignment="1" applyProtection="1">
      <alignment horizontal="center"/>
      <protection locked="0"/>
    </xf>
    <xf numFmtId="0" fontId="77" fillId="0" borderId="0" xfId="9" applyFont="1" applyFill="1" applyAlignment="1" applyProtection="1">
      <alignment horizontal="left" vertical="top" wrapText="1"/>
      <protection locked="0"/>
    </xf>
    <xf numFmtId="0" fontId="34" fillId="0" borderId="0" xfId="9" applyFont="1" applyFill="1" applyAlignment="1" applyProtection="1">
      <alignment horizontal="left"/>
      <protection locked="0"/>
    </xf>
    <xf numFmtId="0" fontId="34" fillId="0" borderId="0" xfId="9" applyFont="1" applyFill="1" applyAlignment="1" applyProtection="1">
      <alignment horizontal="justify" vertical="justify" wrapText="1"/>
      <protection locked="0"/>
    </xf>
    <xf numFmtId="0" fontId="77" fillId="0" borderId="0" xfId="9" applyFont="1" applyFill="1" applyAlignment="1" applyProtection="1">
      <alignment horizontal="left" vertical="justify" wrapText="1"/>
      <protection locked="0"/>
    </xf>
    <xf numFmtId="0" fontId="77" fillId="0" borderId="0" xfId="9" applyFont="1" applyFill="1" applyAlignment="1" applyProtection="1">
      <alignment horizontal="justify" vertical="justify" wrapText="1"/>
      <protection locked="0"/>
    </xf>
    <xf numFmtId="0" fontId="77" fillId="0" borderId="0" xfId="9" applyFont="1" applyFill="1" applyAlignment="1" applyProtection="1">
      <alignment horizontal="justify" vertical="justify"/>
      <protection locked="0"/>
    </xf>
    <xf numFmtId="37" fontId="25" fillId="0" borderId="0" xfId="0" applyNumberFormat="1" applyFont="1" applyFill="1" applyAlignment="1">
      <alignment horizontal="center"/>
    </xf>
    <xf numFmtId="0" fontId="25" fillId="0" borderId="0" xfId="0" applyFont="1" applyAlignment="1">
      <alignment horizontal="center"/>
    </xf>
    <xf numFmtId="0" fontId="25" fillId="2" borderId="4" xfId="0" applyFont="1" applyFill="1" applyBorder="1" applyAlignment="1">
      <alignment horizontal="center" vertical="center" wrapText="1"/>
    </xf>
    <xf numFmtId="0" fontId="14" fillId="0" borderId="15" xfId="0" applyFont="1" applyBorder="1" applyAlignment="1">
      <alignment horizontal="center" vertical="center" wrapText="1"/>
    </xf>
    <xf numFmtId="0" fontId="14" fillId="0" borderId="7" xfId="0" applyFont="1" applyBorder="1" applyAlignment="1">
      <alignment horizontal="center" vertical="center" wrapText="1"/>
    </xf>
    <xf numFmtId="37" fontId="25" fillId="7" borderId="3" xfId="0" applyNumberFormat="1" applyFont="1" applyFill="1" applyBorder="1" applyAlignment="1">
      <alignment horizontal="center"/>
    </xf>
    <xf numFmtId="37" fontId="25" fillId="7" borderId="5" xfId="0" applyNumberFormat="1" applyFont="1" applyFill="1" applyBorder="1" applyAlignment="1">
      <alignment horizontal="center"/>
    </xf>
    <xf numFmtId="37" fontId="25" fillId="7" borderId="6" xfId="0" applyNumberFormat="1" applyFont="1" applyFill="1" applyBorder="1" applyAlignment="1">
      <alignment horizontal="center"/>
    </xf>
    <xf numFmtId="0" fontId="25" fillId="7" borderId="13" xfId="0" applyFont="1" applyFill="1" applyBorder="1" applyAlignment="1">
      <alignment horizontal="center" vertical="center" wrapText="1"/>
    </xf>
    <xf numFmtId="0" fontId="25" fillId="7" borderId="14" xfId="0" applyFont="1" applyFill="1" applyBorder="1" applyAlignment="1">
      <alignment horizontal="center" vertical="center" wrapText="1"/>
    </xf>
    <xf numFmtId="0" fontId="14" fillId="7" borderId="16" xfId="0" applyFont="1" applyFill="1" applyBorder="1" applyAlignment="1">
      <alignment horizontal="center" vertical="center" wrapText="1"/>
    </xf>
    <xf numFmtId="0" fontId="14" fillId="7" borderId="2" xfId="0" applyFont="1" applyFill="1" applyBorder="1" applyAlignment="1">
      <alignment horizontal="center" vertical="center" wrapText="1"/>
    </xf>
    <xf numFmtId="166" fontId="25" fillId="7" borderId="3" xfId="1" applyFont="1" applyFill="1" applyBorder="1" applyAlignment="1">
      <alignment horizontal="center"/>
    </xf>
    <xf numFmtId="166" fontId="25" fillId="7" borderId="5" xfId="1" applyFont="1" applyFill="1" applyBorder="1" applyAlignment="1">
      <alignment horizontal="center"/>
    </xf>
    <xf numFmtId="166" fontId="25" fillId="7" borderId="6" xfId="1" applyFont="1" applyFill="1" applyBorder="1" applyAlignment="1">
      <alignment horizontal="center"/>
    </xf>
    <xf numFmtId="0" fontId="25" fillId="2" borderId="7" xfId="0" applyFont="1" applyFill="1" applyBorder="1" applyAlignment="1">
      <alignment horizontal="center" vertical="center" wrapText="1"/>
    </xf>
    <xf numFmtId="166" fontId="25" fillId="7" borderId="3" xfId="1" applyFont="1" applyFill="1" applyBorder="1" applyAlignment="1">
      <alignment horizontal="center" vertical="center"/>
    </xf>
    <xf numFmtId="166" fontId="25" fillId="7" borderId="5" xfId="1" applyFont="1" applyFill="1" applyBorder="1" applyAlignment="1">
      <alignment horizontal="center" vertical="center"/>
    </xf>
    <xf numFmtId="166" fontId="25" fillId="7" borderId="6" xfId="1" applyFont="1" applyFill="1" applyBorder="1" applyAlignment="1">
      <alignment horizontal="center" vertical="center"/>
    </xf>
    <xf numFmtId="0" fontId="25" fillId="7" borderId="3" xfId="0" applyFont="1" applyFill="1" applyBorder="1" applyAlignment="1">
      <alignment horizontal="center" vertical="center" wrapText="1"/>
    </xf>
    <xf numFmtId="0" fontId="25" fillId="7" borderId="6" xfId="0" applyFont="1" applyFill="1" applyBorder="1" applyAlignment="1">
      <alignment horizontal="center" vertical="center" wrapText="1"/>
    </xf>
    <xf numFmtId="37" fontId="27" fillId="0" borderId="0" xfId="0" applyNumberFormat="1" applyFont="1" applyFill="1" applyAlignment="1">
      <alignment horizontal="center"/>
    </xf>
    <xf numFmtId="0" fontId="40" fillId="3" borderId="23" xfId="0" applyFont="1" applyFill="1" applyBorder="1" applyAlignment="1">
      <alignment horizontal="center"/>
    </xf>
    <xf numFmtId="0" fontId="40" fillId="3" borderId="5" xfId="0" applyFont="1" applyFill="1" applyBorder="1" applyAlignment="1">
      <alignment horizontal="center"/>
    </xf>
    <xf numFmtId="0" fontId="40" fillId="3" borderId="24" xfId="0" applyFont="1" applyFill="1" applyBorder="1" applyAlignment="1">
      <alignment horizontal="center"/>
    </xf>
    <xf numFmtId="0" fontId="41" fillId="0" borderId="21" xfId="0" applyFont="1" applyBorder="1" applyAlignment="1">
      <alignment horizontal="center"/>
    </xf>
    <xf numFmtId="0" fontId="41" fillId="0" borderId="0" xfId="0" applyFont="1" applyBorder="1" applyAlignment="1">
      <alignment horizontal="center"/>
    </xf>
    <xf numFmtId="0" fontId="41" fillId="0" borderId="22" xfId="0" applyFont="1" applyBorder="1" applyAlignment="1">
      <alignment horizontal="center"/>
    </xf>
    <xf numFmtId="37" fontId="9" fillId="0" borderId="0" xfId="0" applyNumberFormat="1" applyFont="1" applyFill="1" applyAlignment="1">
      <alignment horizontal="center"/>
    </xf>
    <xf numFmtId="37" fontId="17" fillId="0" borderId="0" xfId="0" applyNumberFormat="1" applyFont="1" applyFill="1" applyAlignment="1">
      <alignment horizontal="center"/>
    </xf>
    <xf numFmtId="0" fontId="9" fillId="0" borderId="0" xfId="0" applyFont="1" applyAlignment="1">
      <alignment horizontal="center"/>
    </xf>
    <xf numFmtId="0" fontId="9" fillId="2" borderId="4" xfId="0" applyFont="1" applyFill="1" applyBorder="1" applyAlignment="1">
      <alignment horizontal="center" vertical="center" wrapText="1"/>
    </xf>
    <xf numFmtId="0" fontId="5" fillId="0" borderId="15" xfId="0" applyFont="1" applyBorder="1" applyAlignment="1">
      <alignment horizontal="center" vertical="center" wrapText="1"/>
    </xf>
    <xf numFmtId="0" fontId="5" fillId="0" borderId="7" xfId="0" applyFont="1" applyBorder="1" applyAlignment="1">
      <alignment horizontal="center" vertical="center" wrapText="1"/>
    </xf>
    <xf numFmtId="37" fontId="9" fillId="7" borderId="3" xfId="0" applyNumberFormat="1" applyFont="1" applyFill="1" applyBorder="1" applyAlignment="1">
      <alignment horizontal="center"/>
    </xf>
    <xf numFmtId="37" fontId="9" fillId="7" borderId="5" xfId="0" applyNumberFormat="1" applyFont="1" applyFill="1" applyBorder="1" applyAlignment="1">
      <alignment horizontal="center"/>
    </xf>
    <xf numFmtId="37" fontId="9" fillId="7" borderId="6" xfId="0" applyNumberFormat="1" applyFont="1" applyFill="1" applyBorder="1" applyAlignment="1">
      <alignment horizontal="center"/>
    </xf>
    <xf numFmtId="0" fontId="9" fillId="7" borderId="13"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5" fillId="7" borderId="16" xfId="0" applyFont="1" applyFill="1" applyBorder="1" applyAlignment="1">
      <alignment horizontal="center" vertical="center" wrapText="1"/>
    </xf>
    <xf numFmtId="0" fontId="5" fillId="7" borderId="2" xfId="0" applyFont="1" applyFill="1" applyBorder="1" applyAlignment="1">
      <alignment horizontal="center" vertical="center" wrapText="1"/>
    </xf>
    <xf numFmtId="166" fontId="9" fillId="7" borderId="3" xfId="1" applyFont="1" applyFill="1" applyBorder="1" applyAlignment="1">
      <alignment horizontal="center"/>
    </xf>
    <xf numFmtId="166" fontId="9" fillId="7" borderId="5" xfId="1" applyFont="1" applyFill="1" applyBorder="1" applyAlignment="1">
      <alignment horizontal="center"/>
    </xf>
    <xf numFmtId="166" fontId="9" fillId="7" borderId="6" xfId="1" applyFont="1" applyFill="1" applyBorder="1" applyAlignment="1">
      <alignment horizontal="center"/>
    </xf>
    <xf numFmtId="37" fontId="12" fillId="0" borderId="0" xfId="0" applyNumberFormat="1" applyFont="1" applyFill="1" applyAlignment="1">
      <alignment horizontal="center"/>
    </xf>
    <xf numFmtId="0" fontId="9" fillId="2" borderId="7" xfId="0" applyFont="1" applyFill="1" applyBorder="1" applyAlignment="1">
      <alignment horizontal="center" vertical="center" wrapText="1"/>
    </xf>
    <xf numFmtId="166" fontId="9" fillId="7" borderId="3" xfId="1" applyFont="1" applyFill="1" applyBorder="1" applyAlignment="1">
      <alignment horizontal="center" vertical="center"/>
    </xf>
    <xf numFmtId="166" fontId="9" fillId="7" borderId="5" xfId="1" applyFont="1" applyFill="1" applyBorder="1" applyAlignment="1">
      <alignment horizontal="center" vertical="center"/>
    </xf>
    <xf numFmtId="166" fontId="9" fillId="7" borderId="6" xfId="1" applyFont="1" applyFill="1" applyBorder="1" applyAlignment="1">
      <alignment horizontal="center" vertical="center"/>
    </xf>
    <xf numFmtId="0" fontId="9" fillId="7" borderId="3" xfId="0" applyFont="1" applyFill="1" applyBorder="1" applyAlignment="1">
      <alignment horizontal="center" vertical="center" wrapText="1"/>
    </xf>
    <xf numFmtId="0" fontId="9" fillId="7" borderId="6" xfId="0" applyFont="1" applyFill="1" applyBorder="1" applyAlignment="1">
      <alignment horizontal="center" vertical="center" wrapText="1"/>
    </xf>
    <xf numFmtId="0" fontId="65" fillId="3" borderId="23" xfId="0" applyFont="1" applyFill="1" applyBorder="1" applyAlignment="1">
      <alignment horizontal="center"/>
    </xf>
    <xf numFmtId="0" fontId="65" fillId="3" borderId="5" xfId="0" applyFont="1" applyFill="1" applyBorder="1" applyAlignment="1">
      <alignment horizontal="center"/>
    </xf>
    <xf numFmtId="0" fontId="65" fillId="3" borderId="24" xfId="0" applyFont="1" applyFill="1" applyBorder="1" applyAlignment="1">
      <alignment horizontal="center"/>
    </xf>
    <xf numFmtId="0" fontId="47" fillId="4" borderId="49" xfId="0" applyFont="1" applyFill="1" applyBorder="1" applyAlignment="1">
      <alignment horizontal="center"/>
    </xf>
    <xf numFmtId="0" fontId="47" fillId="4" borderId="50" xfId="0" applyFont="1" applyFill="1" applyBorder="1" applyAlignment="1">
      <alignment horizontal="center"/>
    </xf>
    <xf numFmtId="0" fontId="47" fillId="4" borderId="51" xfId="0" applyFont="1" applyFill="1" applyBorder="1" applyAlignment="1">
      <alignment horizontal="center"/>
    </xf>
    <xf numFmtId="0" fontId="47" fillId="4" borderId="30" xfId="0" applyFont="1" applyFill="1" applyBorder="1" applyAlignment="1">
      <alignment horizontal="center"/>
    </xf>
    <xf numFmtId="0" fontId="47" fillId="4" borderId="27" xfId="0" applyFont="1" applyFill="1" applyBorder="1" applyAlignment="1">
      <alignment horizontal="center"/>
    </xf>
    <xf numFmtId="0" fontId="47" fillId="4" borderId="29" xfId="0" applyFont="1" applyFill="1" applyBorder="1" applyAlignment="1">
      <alignment horizontal="center"/>
    </xf>
    <xf numFmtId="0" fontId="9" fillId="17" borderId="95" xfId="0" applyFont="1" applyFill="1" applyBorder="1" applyAlignment="1">
      <alignment horizontal="center"/>
    </xf>
    <xf numFmtId="0" fontId="9" fillId="17" borderId="0" xfId="0" applyFont="1" applyFill="1" applyBorder="1" applyAlignment="1">
      <alignment horizontal="center"/>
    </xf>
    <xf numFmtId="0" fontId="9" fillId="17" borderId="96" xfId="0" applyFont="1" applyFill="1" applyBorder="1" applyAlignment="1">
      <alignment horizontal="center"/>
    </xf>
    <xf numFmtId="0" fontId="9" fillId="17" borderId="16" xfId="0" applyFont="1" applyFill="1" applyBorder="1" applyAlignment="1">
      <alignment horizontal="center"/>
    </xf>
    <xf numFmtId="0" fontId="9" fillId="17" borderId="55" xfId="0" applyFont="1" applyFill="1" applyBorder="1" applyAlignment="1">
      <alignment horizontal="center"/>
    </xf>
    <xf numFmtId="0" fontId="9" fillId="17" borderId="2" xfId="0" applyFont="1" applyFill="1" applyBorder="1" applyAlignment="1">
      <alignment horizontal="center"/>
    </xf>
    <xf numFmtId="0" fontId="9" fillId="9" borderId="16" xfId="0" applyFont="1" applyFill="1" applyBorder="1" applyAlignment="1">
      <alignment horizontal="center"/>
    </xf>
    <xf numFmtId="0" fontId="9" fillId="9" borderId="55" xfId="0" applyFont="1" applyFill="1" applyBorder="1" applyAlignment="1">
      <alignment horizontal="center"/>
    </xf>
    <xf numFmtId="0" fontId="9" fillId="9" borderId="2" xfId="0" applyFont="1" applyFill="1" applyBorder="1" applyAlignment="1">
      <alignment horizontal="center"/>
    </xf>
    <xf numFmtId="0" fontId="9" fillId="16" borderId="13" xfId="0" applyFont="1" applyFill="1" applyBorder="1" applyAlignment="1">
      <alignment horizontal="center"/>
    </xf>
    <xf numFmtId="0" fontId="9" fillId="16" borderId="69" xfId="0" applyFont="1" applyFill="1" applyBorder="1" applyAlignment="1">
      <alignment horizontal="center"/>
    </xf>
    <xf numFmtId="0" fontId="9" fillId="16" borderId="14" xfId="0" applyFont="1" applyFill="1" applyBorder="1" applyAlignment="1">
      <alignment horizontal="center"/>
    </xf>
    <xf numFmtId="0" fontId="9" fillId="16" borderId="95" xfId="0" applyFont="1" applyFill="1" applyBorder="1" applyAlignment="1">
      <alignment horizontal="center"/>
    </xf>
    <xf numFmtId="0" fontId="9" fillId="16" borderId="0" xfId="0" applyFont="1" applyFill="1" applyBorder="1" applyAlignment="1">
      <alignment horizontal="center"/>
    </xf>
    <xf numFmtId="0" fontId="9" fillId="16" borderId="96" xfId="0" applyFont="1" applyFill="1" applyBorder="1" applyAlignment="1">
      <alignment horizontal="center"/>
    </xf>
    <xf numFmtId="0" fontId="9" fillId="16" borderId="16" xfId="0" applyFont="1" applyFill="1" applyBorder="1" applyAlignment="1">
      <alignment horizontal="center"/>
    </xf>
    <xf numFmtId="0" fontId="9" fillId="16" borderId="55" xfId="0" applyFont="1" applyFill="1" applyBorder="1" applyAlignment="1">
      <alignment horizontal="center"/>
    </xf>
    <xf numFmtId="0" fontId="9" fillId="16" borderId="2" xfId="0" applyFont="1" applyFill="1" applyBorder="1" applyAlignment="1">
      <alignment horizontal="center"/>
    </xf>
    <xf numFmtId="0" fontId="9" fillId="17" borderId="13" xfId="0" applyFont="1" applyFill="1" applyBorder="1" applyAlignment="1">
      <alignment horizontal="center"/>
    </xf>
    <xf numFmtId="0" fontId="9" fillId="17" borderId="69" xfId="0" applyFont="1" applyFill="1" applyBorder="1" applyAlignment="1">
      <alignment horizontal="center"/>
    </xf>
    <xf numFmtId="0" fontId="9" fillId="17" borderId="14" xfId="0" applyFont="1" applyFill="1" applyBorder="1" applyAlignment="1">
      <alignment horizontal="center"/>
    </xf>
    <xf numFmtId="0" fontId="9" fillId="9" borderId="13" xfId="0" applyFont="1" applyFill="1" applyBorder="1" applyAlignment="1">
      <alignment horizontal="center"/>
    </xf>
    <xf numFmtId="0" fontId="9" fillId="9" borderId="69" xfId="0" applyFont="1" applyFill="1" applyBorder="1" applyAlignment="1">
      <alignment horizontal="center"/>
    </xf>
    <xf numFmtId="0" fontId="9" fillId="9" borderId="14" xfId="0" applyFont="1" applyFill="1" applyBorder="1" applyAlignment="1">
      <alignment horizontal="center"/>
    </xf>
    <xf numFmtId="0" fontId="9" fillId="9" borderId="95" xfId="0" applyFont="1" applyFill="1" applyBorder="1" applyAlignment="1">
      <alignment horizontal="center"/>
    </xf>
    <xf numFmtId="0" fontId="9" fillId="9" borderId="0" xfId="0" applyFont="1" applyFill="1" applyBorder="1" applyAlignment="1">
      <alignment horizontal="center"/>
    </xf>
    <xf numFmtId="0" fontId="9" fillId="9" borderId="96" xfId="0" applyFont="1" applyFill="1" applyBorder="1" applyAlignment="1">
      <alignment horizontal="center"/>
    </xf>
    <xf numFmtId="0" fontId="9" fillId="7" borderId="4" xfId="0" applyFont="1" applyFill="1" applyBorder="1" applyAlignment="1">
      <alignment horizontal="center" vertical="center" wrapText="1"/>
    </xf>
    <xf numFmtId="0" fontId="9" fillId="7" borderId="7" xfId="0" applyFont="1" applyFill="1" applyBorder="1" applyAlignment="1">
      <alignment horizontal="center" vertical="center" wrapText="1"/>
    </xf>
    <xf numFmtId="0" fontId="5" fillId="7" borderId="15"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6" fillId="0" borderId="0" xfId="0" applyFont="1" applyAlignment="1">
      <alignment horizontal="center"/>
    </xf>
    <xf numFmtId="37" fontId="15" fillId="0" borderId="0" xfId="0" applyNumberFormat="1" applyFont="1" applyFill="1" applyAlignment="1">
      <alignment horizontal="center"/>
    </xf>
    <xf numFmtId="37" fontId="32" fillId="0" borderId="0" xfId="0" applyNumberFormat="1" applyFont="1" applyFill="1" applyAlignment="1">
      <alignment horizontal="center"/>
    </xf>
    <xf numFmtId="37" fontId="16" fillId="0" borderId="0" xfId="0" applyNumberFormat="1" applyFont="1" applyFill="1" applyAlignment="1">
      <alignment horizontal="center"/>
    </xf>
    <xf numFmtId="0" fontId="0" fillId="7" borderId="15" xfId="0" applyFill="1" applyBorder="1" applyAlignment="1">
      <alignment horizontal="center" vertical="center" wrapText="1"/>
    </xf>
    <xf numFmtId="0" fontId="0" fillId="7" borderId="7" xfId="0" applyFill="1" applyBorder="1" applyAlignment="1">
      <alignment horizontal="center" vertical="center" wrapText="1"/>
    </xf>
    <xf numFmtId="37" fontId="34" fillId="7" borderId="3" xfId="0" applyNumberFormat="1" applyFont="1" applyFill="1" applyBorder="1" applyAlignment="1">
      <alignment horizontal="center"/>
    </xf>
    <xf numFmtId="37" fontId="34" fillId="7" borderId="5" xfId="0" applyNumberFormat="1" applyFont="1" applyFill="1" applyBorder="1" applyAlignment="1">
      <alignment horizontal="center"/>
    </xf>
    <xf numFmtId="37" fontId="34" fillId="7" borderId="6" xfId="0" applyNumberFormat="1" applyFont="1" applyFill="1" applyBorder="1" applyAlignment="1">
      <alignment horizontal="center"/>
    </xf>
    <xf numFmtId="0" fontId="0" fillId="7" borderId="16" xfId="0" applyFill="1" applyBorder="1" applyAlignment="1">
      <alignment horizontal="center" vertical="center" wrapText="1"/>
    </xf>
    <xf numFmtId="0" fontId="0" fillId="7" borderId="2" xfId="0" applyFill="1" applyBorder="1" applyAlignment="1">
      <alignment horizontal="center" vertical="center" wrapText="1"/>
    </xf>
    <xf numFmtId="166" fontId="34" fillId="7" borderId="3" xfId="1" applyFont="1" applyFill="1" applyBorder="1" applyAlignment="1">
      <alignment horizontal="center"/>
    </xf>
    <xf numFmtId="166" fontId="34" fillId="7" borderId="5" xfId="1" applyFont="1" applyFill="1" applyBorder="1" applyAlignment="1">
      <alignment horizontal="center"/>
    </xf>
    <xf numFmtId="166" fontId="34" fillId="7" borderId="6" xfId="1" applyFont="1" applyFill="1" applyBorder="1" applyAlignment="1">
      <alignment horizontal="center"/>
    </xf>
    <xf numFmtId="14" fontId="59" fillId="9" borderId="3" xfId="0" applyNumberFormat="1" applyFont="1" applyFill="1" applyBorder="1" applyAlignment="1">
      <alignment horizontal="center"/>
    </xf>
    <xf numFmtId="14" fontId="59" fillId="9" borderId="5" xfId="0" applyNumberFormat="1" applyFont="1" applyFill="1" applyBorder="1" applyAlignment="1">
      <alignment horizontal="center"/>
    </xf>
    <xf numFmtId="14" fontId="59" fillId="9" borderId="6" xfId="0" applyNumberFormat="1" applyFont="1" applyFill="1" applyBorder="1" applyAlignment="1">
      <alignment horizontal="center"/>
    </xf>
    <xf numFmtId="14" fontId="60" fillId="10" borderId="0" xfId="0" applyNumberFormat="1" applyFont="1" applyFill="1" applyAlignment="1">
      <alignment horizontal="center"/>
    </xf>
    <xf numFmtId="14" fontId="58" fillId="0" borderId="0" xfId="0" applyNumberFormat="1" applyFont="1" applyAlignment="1">
      <alignment horizontal="center"/>
    </xf>
    <xf numFmtId="14" fontId="61" fillId="10" borderId="0" xfId="0" applyNumberFormat="1" applyFont="1" applyFill="1" applyAlignment="1">
      <alignment horizontal="center"/>
    </xf>
    <xf numFmtId="0" fontId="45" fillId="4" borderId="18" xfId="0" applyFont="1" applyFill="1" applyBorder="1" applyAlignment="1">
      <alignment horizontal="center"/>
    </xf>
    <xf numFmtId="0" fontId="45" fillId="4" borderId="19" xfId="0" applyFont="1" applyFill="1" applyBorder="1" applyAlignment="1">
      <alignment horizontal="center"/>
    </xf>
    <xf numFmtId="0" fontId="45" fillId="4" borderId="20" xfId="0" applyFont="1" applyFill="1" applyBorder="1" applyAlignment="1">
      <alignment horizontal="center"/>
    </xf>
    <xf numFmtId="0" fontId="43" fillId="0" borderId="37" xfId="0" applyFont="1" applyBorder="1" applyAlignment="1">
      <alignment horizontal="center"/>
    </xf>
    <xf numFmtId="0" fontId="43" fillId="0" borderId="38" xfId="0" applyFont="1" applyBorder="1" applyAlignment="1">
      <alignment horizontal="center"/>
    </xf>
    <xf numFmtId="0" fontId="43" fillId="0" borderId="39" xfId="0" applyFont="1" applyBorder="1" applyAlignment="1">
      <alignment horizontal="center"/>
    </xf>
    <xf numFmtId="170" fontId="43" fillId="6" borderId="66" xfId="1" applyNumberFormat="1" applyFont="1" applyFill="1" applyBorder="1" applyAlignment="1">
      <alignment horizontal="center"/>
    </xf>
    <xf numFmtId="170" fontId="43" fillId="6" borderId="67" xfId="1" applyNumberFormat="1" applyFont="1" applyFill="1" applyBorder="1" applyAlignment="1">
      <alignment horizontal="center"/>
    </xf>
    <xf numFmtId="170" fontId="44" fillId="0" borderId="0" xfId="1" applyNumberFormat="1" applyFont="1" applyAlignment="1">
      <alignment horizontal="center"/>
    </xf>
    <xf numFmtId="170" fontId="43" fillId="0" borderId="0" xfId="1" applyNumberFormat="1" applyFont="1" applyFill="1" applyBorder="1" applyAlignment="1">
      <alignment horizontal="center"/>
    </xf>
    <xf numFmtId="0" fontId="38" fillId="5" borderId="57" xfId="0" applyFont="1" applyFill="1" applyBorder="1" applyAlignment="1">
      <alignment horizontal="center"/>
    </xf>
    <xf numFmtId="0" fontId="38" fillId="5" borderId="58" xfId="0" applyFont="1" applyFill="1" applyBorder="1" applyAlignment="1">
      <alignment horizontal="center"/>
    </xf>
    <xf numFmtId="0" fontId="38" fillId="5" borderId="59" xfId="0" applyFont="1" applyFill="1" applyBorder="1" applyAlignment="1">
      <alignment horizontal="center"/>
    </xf>
    <xf numFmtId="0" fontId="38" fillId="5" borderId="60" xfId="0" applyFont="1" applyFill="1" applyBorder="1" applyAlignment="1">
      <alignment horizontal="center"/>
    </xf>
    <xf numFmtId="0" fontId="38" fillId="5" borderId="17" xfId="0" applyFont="1" applyFill="1" applyBorder="1" applyAlignment="1">
      <alignment horizontal="center"/>
    </xf>
    <xf numFmtId="0" fontId="38" fillId="5" borderId="61" xfId="0" applyFont="1" applyFill="1" applyBorder="1" applyAlignment="1">
      <alignment horizontal="center"/>
    </xf>
    <xf numFmtId="170" fontId="44" fillId="0" borderId="21" xfId="1" applyNumberFormat="1" applyFont="1" applyBorder="1" applyAlignment="1">
      <alignment horizontal="center"/>
    </xf>
    <xf numFmtId="0" fontId="38" fillId="4" borderId="18" xfId="0" applyFont="1" applyFill="1" applyBorder="1" applyAlignment="1">
      <alignment horizontal="center"/>
    </xf>
    <xf numFmtId="0" fontId="38" fillId="4" borderId="19" xfId="0" applyFont="1" applyFill="1" applyBorder="1" applyAlignment="1">
      <alignment horizontal="center"/>
    </xf>
    <xf numFmtId="0" fontId="38" fillId="4" borderId="20" xfId="0" applyFont="1" applyFill="1" applyBorder="1" applyAlignment="1">
      <alignment horizontal="center"/>
    </xf>
    <xf numFmtId="0" fontId="43" fillId="4" borderId="37" xfId="0" applyFont="1" applyFill="1" applyBorder="1" applyAlignment="1">
      <alignment horizontal="center"/>
    </xf>
    <xf numFmtId="0" fontId="43" fillId="4" borderId="38" xfId="0" applyFont="1" applyFill="1" applyBorder="1" applyAlignment="1">
      <alignment horizontal="center"/>
    </xf>
    <xf numFmtId="0" fontId="43" fillId="4" borderId="39" xfId="0" applyFont="1" applyFill="1" applyBorder="1" applyAlignment="1">
      <alignment horizontal="center"/>
    </xf>
    <xf numFmtId="170" fontId="43" fillId="0" borderId="3" xfId="1" applyNumberFormat="1" applyFont="1" applyFill="1" applyBorder="1" applyAlignment="1">
      <alignment horizontal="center"/>
    </xf>
    <xf numFmtId="170" fontId="43" fillId="0" borderId="5" xfId="1" applyNumberFormat="1" applyFont="1" applyFill="1" applyBorder="1" applyAlignment="1">
      <alignment horizontal="center"/>
    </xf>
    <xf numFmtId="170" fontId="43" fillId="0" borderId="46" xfId="1" applyNumberFormat="1" applyFont="1" applyFill="1" applyBorder="1" applyAlignment="1">
      <alignment horizontal="center"/>
    </xf>
    <xf numFmtId="170" fontId="43" fillId="0" borderId="45" xfId="1" applyNumberFormat="1" applyFont="1" applyFill="1" applyBorder="1" applyAlignment="1">
      <alignment horizontal="center"/>
    </xf>
    <xf numFmtId="167" fontId="14" fillId="0" borderId="0" xfId="0" applyNumberFormat="1" applyFont="1"/>
  </cellXfs>
  <cellStyles count="16">
    <cellStyle name="Hipervínculo 2" xfId="12"/>
    <cellStyle name="Millares" xfId="1" builtinId="3"/>
    <cellStyle name="Millares [0]" xfId="6" builtinId="6"/>
    <cellStyle name="Millares 2" xfId="4"/>
    <cellStyle name="Millares 2 2" xfId="8"/>
    <cellStyle name="Millares 2 5 2 2" xfId="14"/>
    <cellStyle name="Millares 3 2" xfId="10"/>
    <cellStyle name="Moneda" xfId="5" builtinId="4"/>
    <cellStyle name="Moneda 2" xfId="13"/>
    <cellStyle name="Normal" xfId="0" builtinId="0"/>
    <cellStyle name="Normal 2" xfId="2"/>
    <cellStyle name="Normal 2 2 2 2" xfId="9"/>
    <cellStyle name="Normal 3" xfId="7"/>
    <cellStyle name="Normal 3 2 2" xfId="11"/>
    <cellStyle name="Normal 6" xfId="15"/>
    <cellStyle name="Porcentaje"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emf"/><Relationship Id="rId1" Type="http://schemas.openxmlformats.org/officeDocument/2006/relationships/image" Target="../media/image3.emf"/><Relationship Id="rId4" Type="http://schemas.openxmlformats.org/officeDocument/2006/relationships/image" Target="../media/image7.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oneCellAnchor>
    <xdr:from>
      <xdr:col>1</xdr:col>
      <xdr:colOff>2495550</xdr:colOff>
      <xdr:row>223</xdr:row>
      <xdr:rowOff>0</xdr:rowOff>
    </xdr:from>
    <xdr:ext cx="184731" cy="273683"/>
    <xdr:sp macro="" textlink="">
      <xdr:nvSpPr>
        <xdr:cNvPr id="2" name="1 CuadroTexto">
          <a:extLst>
            <a:ext uri="{FF2B5EF4-FFF2-40B4-BE49-F238E27FC236}">
              <a16:creationId xmlns:a16="http://schemas.microsoft.com/office/drawing/2014/main" id="{48F1261E-3DFD-4BD3-B0F5-D4388F4191C4}"/>
            </a:ext>
          </a:extLst>
        </xdr:cNvPr>
        <xdr:cNvSpPr txBox="1"/>
      </xdr:nvSpPr>
      <xdr:spPr>
        <a:xfrm>
          <a:off x="2752725" y="121796175"/>
          <a:ext cx="184731" cy="2736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xdr:col>
      <xdr:colOff>2495550</xdr:colOff>
      <xdr:row>238</xdr:row>
      <xdr:rowOff>57150</xdr:rowOff>
    </xdr:from>
    <xdr:ext cx="184731" cy="273683"/>
    <xdr:sp macro="" textlink="">
      <xdr:nvSpPr>
        <xdr:cNvPr id="3" name="2 CuadroTexto">
          <a:extLst>
            <a:ext uri="{FF2B5EF4-FFF2-40B4-BE49-F238E27FC236}">
              <a16:creationId xmlns:a16="http://schemas.microsoft.com/office/drawing/2014/main" id="{A5BFF45C-2203-457B-B966-7C8D10E05906}"/>
            </a:ext>
          </a:extLst>
        </xdr:cNvPr>
        <xdr:cNvSpPr txBox="1"/>
      </xdr:nvSpPr>
      <xdr:spPr>
        <a:xfrm>
          <a:off x="2752725" y="124644150"/>
          <a:ext cx="184731" cy="2736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twoCellAnchor editAs="oneCell">
    <xdr:from>
      <xdr:col>1</xdr:col>
      <xdr:colOff>0</xdr:colOff>
      <xdr:row>206</xdr:row>
      <xdr:rowOff>0</xdr:rowOff>
    </xdr:from>
    <xdr:to>
      <xdr:col>1</xdr:col>
      <xdr:colOff>0</xdr:colOff>
      <xdr:row>206</xdr:row>
      <xdr:rowOff>190500</xdr:rowOff>
    </xdr:to>
    <xdr:sp macro="" textlink="">
      <xdr:nvSpPr>
        <xdr:cNvPr id="4" name="Texto 13">
          <a:extLst>
            <a:ext uri="{FF2B5EF4-FFF2-40B4-BE49-F238E27FC236}">
              <a16:creationId xmlns:a16="http://schemas.microsoft.com/office/drawing/2014/main" id="{301D33D3-E41C-42EF-BF90-6D5952BDFB28}"/>
            </a:ext>
          </a:extLst>
        </xdr:cNvPr>
        <xdr:cNvSpPr txBox="1">
          <a:spLocks noChangeArrowheads="1"/>
        </xdr:cNvSpPr>
      </xdr:nvSpPr>
      <xdr:spPr bwMode="auto">
        <a:xfrm>
          <a:off x="257175" y="116395500"/>
          <a:ext cx="285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206</xdr:row>
      <xdr:rowOff>0</xdr:rowOff>
    </xdr:from>
    <xdr:to>
      <xdr:col>1</xdr:col>
      <xdr:colOff>0</xdr:colOff>
      <xdr:row>206</xdr:row>
      <xdr:rowOff>190500</xdr:rowOff>
    </xdr:to>
    <xdr:sp macro="" textlink="">
      <xdr:nvSpPr>
        <xdr:cNvPr id="5" name="Texto 13">
          <a:extLst>
            <a:ext uri="{FF2B5EF4-FFF2-40B4-BE49-F238E27FC236}">
              <a16:creationId xmlns:a16="http://schemas.microsoft.com/office/drawing/2014/main" id="{EF394FD0-D4F3-4E07-AA13-96A9F32A0069}"/>
            </a:ext>
          </a:extLst>
        </xdr:cNvPr>
        <xdr:cNvSpPr txBox="1">
          <a:spLocks noChangeArrowheads="1"/>
        </xdr:cNvSpPr>
      </xdr:nvSpPr>
      <xdr:spPr bwMode="auto">
        <a:xfrm>
          <a:off x="257175" y="116395500"/>
          <a:ext cx="285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206</xdr:row>
      <xdr:rowOff>0</xdr:rowOff>
    </xdr:from>
    <xdr:to>
      <xdr:col>1</xdr:col>
      <xdr:colOff>0</xdr:colOff>
      <xdr:row>206</xdr:row>
      <xdr:rowOff>190500</xdr:rowOff>
    </xdr:to>
    <xdr:sp macro="" textlink="">
      <xdr:nvSpPr>
        <xdr:cNvPr id="6" name="Texto 13">
          <a:extLst>
            <a:ext uri="{FF2B5EF4-FFF2-40B4-BE49-F238E27FC236}">
              <a16:creationId xmlns:a16="http://schemas.microsoft.com/office/drawing/2014/main" id="{364621EB-A009-4935-9A75-A7191473B590}"/>
            </a:ext>
          </a:extLst>
        </xdr:cNvPr>
        <xdr:cNvSpPr txBox="1">
          <a:spLocks noChangeArrowheads="1"/>
        </xdr:cNvSpPr>
      </xdr:nvSpPr>
      <xdr:spPr bwMode="auto">
        <a:xfrm>
          <a:off x="257175" y="116395500"/>
          <a:ext cx="285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206</xdr:row>
      <xdr:rowOff>0</xdr:rowOff>
    </xdr:from>
    <xdr:to>
      <xdr:col>1</xdr:col>
      <xdr:colOff>0</xdr:colOff>
      <xdr:row>206</xdr:row>
      <xdr:rowOff>190500</xdr:rowOff>
    </xdr:to>
    <xdr:sp macro="" textlink="">
      <xdr:nvSpPr>
        <xdr:cNvPr id="7" name="Texto 13">
          <a:extLst>
            <a:ext uri="{FF2B5EF4-FFF2-40B4-BE49-F238E27FC236}">
              <a16:creationId xmlns:a16="http://schemas.microsoft.com/office/drawing/2014/main" id="{D0B78601-0734-465A-8873-381C029F74ED}"/>
            </a:ext>
          </a:extLst>
        </xdr:cNvPr>
        <xdr:cNvSpPr txBox="1">
          <a:spLocks noChangeArrowheads="1"/>
        </xdr:cNvSpPr>
      </xdr:nvSpPr>
      <xdr:spPr bwMode="auto">
        <a:xfrm>
          <a:off x="257175" y="116395500"/>
          <a:ext cx="285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206</xdr:row>
      <xdr:rowOff>0</xdr:rowOff>
    </xdr:from>
    <xdr:to>
      <xdr:col>1</xdr:col>
      <xdr:colOff>0</xdr:colOff>
      <xdr:row>206</xdr:row>
      <xdr:rowOff>190500</xdr:rowOff>
    </xdr:to>
    <xdr:sp macro="" textlink="">
      <xdr:nvSpPr>
        <xdr:cNvPr id="8" name="Texto 13">
          <a:extLst>
            <a:ext uri="{FF2B5EF4-FFF2-40B4-BE49-F238E27FC236}">
              <a16:creationId xmlns:a16="http://schemas.microsoft.com/office/drawing/2014/main" id="{8AA07B26-929E-41BF-B140-6FC7BA6A44C3}"/>
            </a:ext>
          </a:extLst>
        </xdr:cNvPr>
        <xdr:cNvSpPr txBox="1">
          <a:spLocks noChangeArrowheads="1"/>
        </xdr:cNvSpPr>
      </xdr:nvSpPr>
      <xdr:spPr bwMode="auto">
        <a:xfrm>
          <a:off x="257175" y="116395500"/>
          <a:ext cx="285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206</xdr:row>
      <xdr:rowOff>0</xdr:rowOff>
    </xdr:from>
    <xdr:to>
      <xdr:col>1</xdr:col>
      <xdr:colOff>0</xdr:colOff>
      <xdr:row>206</xdr:row>
      <xdr:rowOff>190500</xdr:rowOff>
    </xdr:to>
    <xdr:sp macro="" textlink="">
      <xdr:nvSpPr>
        <xdr:cNvPr id="9" name="Texto 13">
          <a:extLst>
            <a:ext uri="{FF2B5EF4-FFF2-40B4-BE49-F238E27FC236}">
              <a16:creationId xmlns:a16="http://schemas.microsoft.com/office/drawing/2014/main" id="{3A49BDFE-9F0A-49CD-A5A7-0154E9D4C345}"/>
            </a:ext>
          </a:extLst>
        </xdr:cNvPr>
        <xdr:cNvSpPr txBox="1">
          <a:spLocks noChangeArrowheads="1"/>
        </xdr:cNvSpPr>
      </xdr:nvSpPr>
      <xdr:spPr bwMode="auto">
        <a:xfrm>
          <a:off x="257175" y="116395500"/>
          <a:ext cx="285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206</xdr:row>
      <xdr:rowOff>0</xdr:rowOff>
    </xdr:from>
    <xdr:to>
      <xdr:col>6</xdr:col>
      <xdr:colOff>0</xdr:colOff>
      <xdr:row>206</xdr:row>
      <xdr:rowOff>190500</xdr:rowOff>
    </xdr:to>
    <xdr:sp macro="" textlink="">
      <xdr:nvSpPr>
        <xdr:cNvPr id="10" name="Texto 12">
          <a:extLst>
            <a:ext uri="{FF2B5EF4-FFF2-40B4-BE49-F238E27FC236}">
              <a16:creationId xmlns:a16="http://schemas.microsoft.com/office/drawing/2014/main" id="{BCADCDA7-EBF2-4677-8AEF-710735E746C7}"/>
            </a:ext>
          </a:extLst>
        </xdr:cNvPr>
        <xdr:cNvSpPr txBox="1">
          <a:spLocks noChangeArrowheads="1"/>
        </xdr:cNvSpPr>
      </xdr:nvSpPr>
      <xdr:spPr bwMode="auto">
        <a:xfrm>
          <a:off x="7172325" y="116395500"/>
          <a:ext cx="285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206</xdr:row>
      <xdr:rowOff>0</xdr:rowOff>
    </xdr:from>
    <xdr:to>
      <xdr:col>6</xdr:col>
      <xdr:colOff>0</xdr:colOff>
      <xdr:row>206</xdr:row>
      <xdr:rowOff>190500</xdr:rowOff>
    </xdr:to>
    <xdr:sp macro="" textlink="">
      <xdr:nvSpPr>
        <xdr:cNvPr id="11" name="Texto 12">
          <a:extLst>
            <a:ext uri="{FF2B5EF4-FFF2-40B4-BE49-F238E27FC236}">
              <a16:creationId xmlns:a16="http://schemas.microsoft.com/office/drawing/2014/main" id="{787BD63F-8872-4535-B660-9500A7055894}"/>
            </a:ext>
          </a:extLst>
        </xdr:cNvPr>
        <xdr:cNvSpPr txBox="1">
          <a:spLocks noChangeArrowheads="1"/>
        </xdr:cNvSpPr>
      </xdr:nvSpPr>
      <xdr:spPr bwMode="auto">
        <a:xfrm>
          <a:off x="7172325" y="116395500"/>
          <a:ext cx="285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206</xdr:row>
      <xdr:rowOff>0</xdr:rowOff>
    </xdr:from>
    <xdr:to>
      <xdr:col>4</xdr:col>
      <xdr:colOff>0</xdr:colOff>
      <xdr:row>206</xdr:row>
      <xdr:rowOff>190500</xdr:rowOff>
    </xdr:to>
    <xdr:sp macro="" textlink="">
      <xdr:nvSpPr>
        <xdr:cNvPr id="12" name="Texto 12">
          <a:extLst>
            <a:ext uri="{FF2B5EF4-FFF2-40B4-BE49-F238E27FC236}">
              <a16:creationId xmlns:a16="http://schemas.microsoft.com/office/drawing/2014/main" id="{7A40D3C0-6F72-4835-9D14-3414E228B384}"/>
            </a:ext>
          </a:extLst>
        </xdr:cNvPr>
        <xdr:cNvSpPr txBox="1">
          <a:spLocks noChangeArrowheads="1"/>
        </xdr:cNvSpPr>
      </xdr:nvSpPr>
      <xdr:spPr bwMode="auto">
        <a:xfrm>
          <a:off x="5810250" y="116395500"/>
          <a:ext cx="285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206</xdr:row>
      <xdr:rowOff>0</xdr:rowOff>
    </xdr:from>
    <xdr:to>
      <xdr:col>4</xdr:col>
      <xdr:colOff>0</xdr:colOff>
      <xdr:row>206</xdr:row>
      <xdr:rowOff>190500</xdr:rowOff>
    </xdr:to>
    <xdr:sp macro="" textlink="">
      <xdr:nvSpPr>
        <xdr:cNvPr id="13" name="Texto 12">
          <a:extLst>
            <a:ext uri="{FF2B5EF4-FFF2-40B4-BE49-F238E27FC236}">
              <a16:creationId xmlns:a16="http://schemas.microsoft.com/office/drawing/2014/main" id="{8BEC64B3-F151-4461-BB25-E7644BA76232}"/>
            </a:ext>
          </a:extLst>
        </xdr:cNvPr>
        <xdr:cNvSpPr txBox="1">
          <a:spLocks noChangeArrowheads="1"/>
        </xdr:cNvSpPr>
      </xdr:nvSpPr>
      <xdr:spPr bwMode="auto">
        <a:xfrm>
          <a:off x="5810250" y="116395500"/>
          <a:ext cx="285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206</xdr:row>
      <xdr:rowOff>0</xdr:rowOff>
    </xdr:from>
    <xdr:to>
      <xdr:col>6</xdr:col>
      <xdr:colOff>0</xdr:colOff>
      <xdr:row>206</xdr:row>
      <xdr:rowOff>190500</xdr:rowOff>
    </xdr:to>
    <xdr:sp macro="" textlink="">
      <xdr:nvSpPr>
        <xdr:cNvPr id="14" name="Texto 12">
          <a:extLst>
            <a:ext uri="{FF2B5EF4-FFF2-40B4-BE49-F238E27FC236}">
              <a16:creationId xmlns:a16="http://schemas.microsoft.com/office/drawing/2014/main" id="{F6DDE3BB-1DB1-476E-A9F3-056EA4F54EE0}"/>
            </a:ext>
          </a:extLst>
        </xdr:cNvPr>
        <xdr:cNvSpPr txBox="1">
          <a:spLocks noChangeArrowheads="1"/>
        </xdr:cNvSpPr>
      </xdr:nvSpPr>
      <xdr:spPr bwMode="auto">
        <a:xfrm>
          <a:off x="7172325" y="116395500"/>
          <a:ext cx="285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206</xdr:row>
      <xdr:rowOff>0</xdr:rowOff>
    </xdr:from>
    <xdr:to>
      <xdr:col>6</xdr:col>
      <xdr:colOff>0</xdr:colOff>
      <xdr:row>206</xdr:row>
      <xdr:rowOff>190500</xdr:rowOff>
    </xdr:to>
    <xdr:sp macro="" textlink="">
      <xdr:nvSpPr>
        <xdr:cNvPr id="15" name="Texto 12">
          <a:extLst>
            <a:ext uri="{FF2B5EF4-FFF2-40B4-BE49-F238E27FC236}">
              <a16:creationId xmlns:a16="http://schemas.microsoft.com/office/drawing/2014/main" id="{CECD06B8-7DE3-41F8-AB09-CED22B292B96}"/>
            </a:ext>
          </a:extLst>
        </xdr:cNvPr>
        <xdr:cNvSpPr txBox="1">
          <a:spLocks noChangeArrowheads="1"/>
        </xdr:cNvSpPr>
      </xdr:nvSpPr>
      <xdr:spPr bwMode="auto">
        <a:xfrm>
          <a:off x="7172325" y="116395500"/>
          <a:ext cx="285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206</xdr:row>
      <xdr:rowOff>0</xdr:rowOff>
    </xdr:from>
    <xdr:to>
      <xdr:col>6</xdr:col>
      <xdr:colOff>0</xdr:colOff>
      <xdr:row>206</xdr:row>
      <xdr:rowOff>190500</xdr:rowOff>
    </xdr:to>
    <xdr:sp macro="" textlink="">
      <xdr:nvSpPr>
        <xdr:cNvPr id="16" name="Texto 12">
          <a:extLst>
            <a:ext uri="{FF2B5EF4-FFF2-40B4-BE49-F238E27FC236}">
              <a16:creationId xmlns:a16="http://schemas.microsoft.com/office/drawing/2014/main" id="{FEEDBCB7-8A56-4D0A-B1C8-BE616F536721}"/>
            </a:ext>
          </a:extLst>
        </xdr:cNvPr>
        <xdr:cNvSpPr txBox="1">
          <a:spLocks noChangeArrowheads="1"/>
        </xdr:cNvSpPr>
      </xdr:nvSpPr>
      <xdr:spPr bwMode="auto">
        <a:xfrm>
          <a:off x="7172325" y="116395500"/>
          <a:ext cx="285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206</xdr:row>
      <xdr:rowOff>0</xdr:rowOff>
    </xdr:from>
    <xdr:to>
      <xdr:col>6</xdr:col>
      <xdr:colOff>0</xdr:colOff>
      <xdr:row>206</xdr:row>
      <xdr:rowOff>190500</xdr:rowOff>
    </xdr:to>
    <xdr:sp macro="" textlink="">
      <xdr:nvSpPr>
        <xdr:cNvPr id="17" name="Texto 12">
          <a:extLst>
            <a:ext uri="{FF2B5EF4-FFF2-40B4-BE49-F238E27FC236}">
              <a16:creationId xmlns:a16="http://schemas.microsoft.com/office/drawing/2014/main" id="{6FBFBB44-934A-4E84-AC21-19B8266FC7F7}"/>
            </a:ext>
          </a:extLst>
        </xdr:cNvPr>
        <xdr:cNvSpPr txBox="1">
          <a:spLocks noChangeArrowheads="1"/>
        </xdr:cNvSpPr>
      </xdr:nvSpPr>
      <xdr:spPr bwMode="auto">
        <a:xfrm>
          <a:off x="7172325" y="116395500"/>
          <a:ext cx="285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206</xdr:row>
      <xdr:rowOff>0</xdr:rowOff>
    </xdr:from>
    <xdr:to>
      <xdr:col>1</xdr:col>
      <xdr:colOff>0</xdr:colOff>
      <xdr:row>206</xdr:row>
      <xdr:rowOff>190500</xdr:rowOff>
    </xdr:to>
    <xdr:sp macro="" textlink="">
      <xdr:nvSpPr>
        <xdr:cNvPr id="18" name="Texto 13">
          <a:extLst>
            <a:ext uri="{FF2B5EF4-FFF2-40B4-BE49-F238E27FC236}">
              <a16:creationId xmlns:a16="http://schemas.microsoft.com/office/drawing/2014/main" id="{141E1821-D70F-45A3-9D73-E38ABF3F8CDB}"/>
            </a:ext>
          </a:extLst>
        </xdr:cNvPr>
        <xdr:cNvSpPr txBox="1">
          <a:spLocks noChangeArrowheads="1"/>
        </xdr:cNvSpPr>
      </xdr:nvSpPr>
      <xdr:spPr bwMode="auto">
        <a:xfrm>
          <a:off x="257175" y="116395500"/>
          <a:ext cx="285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206</xdr:row>
      <xdr:rowOff>0</xdr:rowOff>
    </xdr:from>
    <xdr:to>
      <xdr:col>1</xdr:col>
      <xdr:colOff>0</xdr:colOff>
      <xdr:row>206</xdr:row>
      <xdr:rowOff>190500</xdr:rowOff>
    </xdr:to>
    <xdr:sp macro="" textlink="">
      <xdr:nvSpPr>
        <xdr:cNvPr id="19" name="Texto 13">
          <a:extLst>
            <a:ext uri="{FF2B5EF4-FFF2-40B4-BE49-F238E27FC236}">
              <a16:creationId xmlns:a16="http://schemas.microsoft.com/office/drawing/2014/main" id="{5C624AB1-DD13-4466-B17C-77BDB420D54C}"/>
            </a:ext>
          </a:extLst>
        </xdr:cNvPr>
        <xdr:cNvSpPr txBox="1">
          <a:spLocks noChangeArrowheads="1"/>
        </xdr:cNvSpPr>
      </xdr:nvSpPr>
      <xdr:spPr bwMode="auto">
        <a:xfrm>
          <a:off x="257175" y="116395500"/>
          <a:ext cx="285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206</xdr:row>
      <xdr:rowOff>0</xdr:rowOff>
    </xdr:from>
    <xdr:to>
      <xdr:col>1</xdr:col>
      <xdr:colOff>0</xdr:colOff>
      <xdr:row>206</xdr:row>
      <xdr:rowOff>190500</xdr:rowOff>
    </xdr:to>
    <xdr:sp macro="" textlink="">
      <xdr:nvSpPr>
        <xdr:cNvPr id="20" name="Texto 13">
          <a:extLst>
            <a:ext uri="{FF2B5EF4-FFF2-40B4-BE49-F238E27FC236}">
              <a16:creationId xmlns:a16="http://schemas.microsoft.com/office/drawing/2014/main" id="{4383AE10-DBC9-4A25-94B8-0DE23C8495FD}"/>
            </a:ext>
          </a:extLst>
        </xdr:cNvPr>
        <xdr:cNvSpPr txBox="1">
          <a:spLocks noChangeArrowheads="1"/>
        </xdr:cNvSpPr>
      </xdr:nvSpPr>
      <xdr:spPr bwMode="auto">
        <a:xfrm>
          <a:off x="257175" y="116395500"/>
          <a:ext cx="285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206</xdr:row>
      <xdr:rowOff>0</xdr:rowOff>
    </xdr:from>
    <xdr:to>
      <xdr:col>1</xdr:col>
      <xdr:colOff>0</xdr:colOff>
      <xdr:row>206</xdr:row>
      <xdr:rowOff>190500</xdr:rowOff>
    </xdr:to>
    <xdr:sp macro="" textlink="">
      <xdr:nvSpPr>
        <xdr:cNvPr id="21" name="Texto 13">
          <a:extLst>
            <a:ext uri="{FF2B5EF4-FFF2-40B4-BE49-F238E27FC236}">
              <a16:creationId xmlns:a16="http://schemas.microsoft.com/office/drawing/2014/main" id="{870FE0A4-4583-4E41-911D-BA81EBF676BD}"/>
            </a:ext>
          </a:extLst>
        </xdr:cNvPr>
        <xdr:cNvSpPr txBox="1">
          <a:spLocks noChangeArrowheads="1"/>
        </xdr:cNvSpPr>
      </xdr:nvSpPr>
      <xdr:spPr bwMode="auto">
        <a:xfrm>
          <a:off x="257175" y="116395500"/>
          <a:ext cx="285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206</xdr:row>
      <xdr:rowOff>0</xdr:rowOff>
    </xdr:from>
    <xdr:to>
      <xdr:col>1</xdr:col>
      <xdr:colOff>0</xdr:colOff>
      <xdr:row>206</xdr:row>
      <xdr:rowOff>190500</xdr:rowOff>
    </xdr:to>
    <xdr:sp macro="" textlink="">
      <xdr:nvSpPr>
        <xdr:cNvPr id="22" name="Texto 13">
          <a:extLst>
            <a:ext uri="{FF2B5EF4-FFF2-40B4-BE49-F238E27FC236}">
              <a16:creationId xmlns:a16="http://schemas.microsoft.com/office/drawing/2014/main" id="{3B21A22A-893F-46E6-994C-9927373A81CE}"/>
            </a:ext>
          </a:extLst>
        </xdr:cNvPr>
        <xdr:cNvSpPr txBox="1">
          <a:spLocks noChangeArrowheads="1"/>
        </xdr:cNvSpPr>
      </xdr:nvSpPr>
      <xdr:spPr bwMode="auto">
        <a:xfrm>
          <a:off x="257175" y="116395500"/>
          <a:ext cx="285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206</xdr:row>
      <xdr:rowOff>0</xdr:rowOff>
    </xdr:from>
    <xdr:to>
      <xdr:col>1</xdr:col>
      <xdr:colOff>0</xdr:colOff>
      <xdr:row>206</xdr:row>
      <xdr:rowOff>190500</xdr:rowOff>
    </xdr:to>
    <xdr:sp macro="" textlink="">
      <xdr:nvSpPr>
        <xdr:cNvPr id="23" name="Texto 13">
          <a:extLst>
            <a:ext uri="{FF2B5EF4-FFF2-40B4-BE49-F238E27FC236}">
              <a16:creationId xmlns:a16="http://schemas.microsoft.com/office/drawing/2014/main" id="{CA281956-ED22-4404-A20C-ED29B157DC1A}"/>
            </a:ext>
          </a:extLst>
        </xdr:cNvPr>
        <xdr:cNvSpPr txBox="1">
          <a:spLocks noChangeArrowheads="1"/>
        </xdr:cNvSpPr>
      </xdr:nvSpPr>
      <xdr:spPr bwMode="auto">
        <a:xfrm>
          <a:off x="257175" y="116395500"/>
          <a:ext cx="285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206</xdr:row>
      <xdr:rowOff>0</xdr:rowOff>
    </xdr:from>
    <xdr:to>
      <xdr:col>6</xdr:col>
      <xdr:colOff>0</xdr:colOff>
      <xdr:row>206</xdr:row>
      <xdr:rowOff>190500</xdr:rowOff>
    </xdr:to>
    <xdr:sp macro="" textlink="">
      <xdr:nvSpPr>
        <xdr:cNvPr id="24" name="Texto 12">
          <a:extLst>
            <a:ext uri="{FF2B5EF4-FFF2-40B4-BE49-F238E27FC236}">
              <a16:creationId xmlns:a16="http://schemas.microsoft.com/office/drawing/2014/main" id="{BD1803EA-1EC2-4F7E-9046-779F143813A8}"/>
            </a:ext>
          </a:extLst>
        </xdr:cNvPr>
        <xdr:cNvSpPr txBox="1">
          <a:spLocks noChangeArrowheads="1"/>
        </xdr:cNvSpPr>
      </xdr:nvSpPr>
      <xdr:spPr bwMode="auto">
        <a:xfrm>
          <a:off x="7172325" y="116395500"/>
          <a:ext cx="285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206</xdr:row>
      <xdr:rowOff>0</xdr:rowOff>
    </xdr:from>
    <xdr:to>
      <xdr:col>6</xdr:col>
      <xdr:colOff>0</xdr:colOff>
      <xdr:row>206</xdr:row>
      <xdr:rowOff>190500</xdr:rowOff>
    </xdr:to>
    <xdr:sp macro="" textlink="">
      <xdr:nvSpPr>
        <xdr:cNvPr id="25" name="Texto 12">
          <a:extLst>
            <a:ext uri="{FF2B5EF4-FFF2-40B4-BE49-F238E27FC236}">
              <a16:creationId xmlns:a16="http://schemas.microsoft.com/office/drawing/2014/main" id="{7CE7F910-3B26-4F4E-9F78-76A33B9FFB87}"/>
            </a:ext>
          </a:extLst>
        </xdr:cNvPr>
        <xdr:cNvSpPr txBox="1">
          <a:spLocks noChangeArrowheads="1"/>
        </xdr:cNvSpPr>
      </xdr:nvSpPr>
      <xdr:spPr bwMode="auto">
        <a:xfrm>
          <a:off x="7172325" y="116395500"/>
          <a:ext cx="285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206</xdr:row>
      <xdr:rowOff>0</xdr:rowOff>
    </xdr:from>
    <xdr:to>
      <xdr:col>6</xdr:col>
      <xdr:colOff>0</xdr:colOff>
      <xdr:row>206</xdr:row>
      <xdr:rowOff>190500</xdr:rowOff>
    </xdr:to>
    <xdr:sp macro="" textlink="">
      <xdr:nvSpPr>
        <xdr:cNvPr id="26" name="Texto 12">
          <a:extLst>
            <a:ext uri="{FF2B5EF4-FFF2-40B4-BE49-F238E27FC236}">
              <a16:creationId xmlns:a16="http://schemas.microsoft.com/office/drawing/2014/main" id="{0CB04A91-ECF5-49D0-9CCE-4A39DBFB6923}"/>
            </a:ext>
          </a:extLst>
        </xdr:cNvPr>
        <xdr:cNvSpPr txBox="1">
          <a:spLocks noChangeArrowheads="1"/>
        </xdr:cNvSpPr>
      </xdr:nvSpPr>
      <xdr:spPr bwMode="auto">
        <a:xfrm>
          <a:off x="7172325" y="116395500"/>
          <a:ext cx="285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206</xdr:row>
      <xdr:rowOff>0</xdr:rowOff>
    </xdr:from>
    <xdr:to>
      <xdr:col>6</xdr:col>
      <xdr:colOff>0</xdr:colOff>
      <xdr:row>206</xdr:row>
      <xdr:rowOff>190500</xdr:rowOff>
    </xdr:to>
    <xdr:sp macro="" textlink="">
      <xdr:nvSpPr>
        <xdr:cNvPr id="27" name="Texto 12">
          <a:extLst>
            <a:ext uri="{FF2B5EF4-FFF2-40B4-BE49-F238E27FC236}">
              <a16:creationId xmlns:a16="http://schemas.microsoft.com/office/drawing/2014/main" id="{8184EADF-76FB-4CD6-8754-40B07BDFA650}"/>
            </a:ext>
          </a:extLst>
        </xdr:cNvPr>
        <xdr:cNvSpPr txBox="1">
          <a:spLocks noChangeArrowheads="1"/>
        </xdr:cNvSpPr>
      </xdr:nvSpPr>
      <xdr:spPr bwMode="auto">
        <a:xfrm>
          <a:off x="7172325" y="116395500"/>
          <a:ext cx="285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206</xdr:row>
      <xdr:rowOff>0</xdr:rowOff>
    </xdr:from>
    <xdr:to>
      <xdr:col>6</xdr:col>
      <xdr:colOff>0</xdr:colOff>
      <xdr:row>206</xdr:row>
      <xdr:rowOff>190500</xdr:rowOff>
    </xdr:to>
    <xdr:sp macro="" textlink="">
      <xdr:nvSpPr>
        <xdr:cNvPr id="28" name="Texto 12">
          <a:extLst>
            <a:ext uri="{FF2B5EF4-FFF2-40B4-BE49-F238E27FC236}">
              <a16:creationId xmlns:a16="http://schemas.microsoft.com/office/drawing/2014/main" id="{4D5109DB-FDA6-4209-8758-BF4BAD7CEB33}"/>
            </a:ext>
          </a:extLst>
        </xdr:cNvPr>
        <xdr:cNvSpPr txBox="1">
          <a:spLocks noChangeArrowheads="1"/>
        </xdr:cNvSpPr>
      </xdr:nvSpPr>
      <xdr:spPr bwMode="auto">
        <a:xfrm>
          <a:off x="7172325" y="116395500"/>
          <a:ext cx="285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206</xdr:row>
      <xdr:rowOff>0</xdr:rowOff>
    </xdr:from>
    <xdr:to>
      <xdr:col>6</xdr:col>
      <xdr:colOff>0</xdr:colOff>
      <xdr:row>206</xdr:row>
      <xdr:rowOff>190500</xdr:rowOff>
    </xdr:to>
    <xdr:sp macro="" textlink="">
      <xdr:nvSpPr>
        <xdr:cNvPr id="29" name="Texto 12">
          <a:extLst>
            <a:ext uri="{FF2B5EF4-FFF2-40B4-BE49-F238E27FC236}">
              <a16:creationId xmlns:a16="http://schemas.microsoft.com/office/drawing/2014/main" id="{A7FF0A1B-663F-42E3-87A0-933FFF738831}"/>
            </a:ext>
          </a:extLst>
        </xdr:cNvPr>
        <xdr:cNvSpPr txBox="1">
          <a:spLocks noChangeArrowheads="1"/>
        </xdr:cNvSpPr>
      </xdr:nvSpPr>
      <xdr:spPr bwMode="auto">
        <a:xfrm>
          <a:off x="7172325" y="116395500"/>
          <a:ext cx="285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2495550</xdr:colOff>
      <xdr:row>223</xdr:row>
      <xdr:rowOff>0</xdr:rowOff>
    </xdr:from>
    <xdr:ext cx="184731" cy="273683"/>
    <xdr:sp macro="" textlink="">
      <xdr:nvSpPr>
        <xdr:cNvPr id="30" name="29 CuadroTexto">
          <a:extLst>
            <a:ext uri="{FF2B5EF4-FFF2-40B4-BE49-F238E27FC236}">
              <a16:creationId xmlns:a16="http://schemas.microsoft.com/office/drawing/2014/main" id="{067472A6-172B-49FE-A0B2-E1B2992AC551}"/>
            </a:ext>
          </a:extLst>
        </xdr:cNvPr>
        <xdr:cNvSpPr txBox="1"/>
      </xdr:nvSpPr>
      <xdr:spPr>
        <a:xfrm>
          <a:off x="2752725" y="121796175"/>
          <a:ext cx="184731" cy="2736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2</xdr:col>
      <xdr:colOff>2495550</xdr:colOff>
      <xdr:row>223</xdr:row>
      <xdr:rowOff>0</xdr:rowOff>
    </xdr:from>
    <xdr:ext cx="184731" cy="273683"/>
    <xdr:sp macro="" textlink="">
      <xdr:nvSpPr>
        <xdr:cNvPr id="31" name="30 CuadroTexto">
          <a:extLst>
            <a:ext uri="{FF2B5EF4-FFF2-40B4-BE49-F238E27FC236}">
              <a16:creationId xmlns:a16="http://schemas.microsoft.com/office/drawing/2014/main" id="{4AC3BBF0-024F-4C97-9639-A992C3C2EFEB}"/>
            </a:ext>
          </a:extLst>
        </xdr:cNvPr>
        <xdr:cNvSpPr txBox="1"/>
      </xdr:nvSpPr>
      <xdr:spPr>
        <a:xfrm>
          <a:off x="5676900" y="121796175"/>
          <a:ext cx="184731" cy="2736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2</xdr:col>
      <xdr:colOff>2495550</xdr:colOff>
      <xdr:row>223</xdr:row>
      <xdr:rowOff>0</xdr:rowOff>
    </xdr:from>
    <xdr:ext cx="184731" cy="273683"/>
    <xdr:sp macro="" textlink="">
      <xdr:nvSpPr>
        <xdr:cNvPr id="32" name="31 CuadroTexto">
          <a:extLst>
            <a:ext uri="{FF2B5EF4-FFF2-40B4-BE49-F238E27FC236}">
              <a16:creationId xmlns:a16="http://schemas.microsoft.com/office/drawing/2014/main" id="{236D3AC7-74CE-4BC7-8572-670B75E244EC}"/>
            </a:ext>
          </a:extLst>
        </xdr:cNvPr>
        <xdr:cNvSpPr txBox="1"/>
      </xdr:nvSpPr>
      <xdr:spPr>
        <a:xfrm>
          <a:off x="5676900" y="121796175"/>
          <a:ext cx="184731" cy="2736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2</xdr:col>
      <xdr:colOff>2495550</xdr:colOff>
      <xdr:row>238</xdr:row>
      <xdr:rowOff>0</xdr:rowOff>
    </xdr:from>
    <xdr:ext cx="184731" cy="273683"/>
    <xdr:sp macro="" textlink="">
      <xdr:nvSpPr>
        <xdr:cNvPr id="33" name="32 CuadroTexto">
          <a:extLst>
            <a:ext uri="{FF2B5EF4-FFF2-40B4-BE49-F238E27FC236}">
              <a16:creationId xmlns:a16="http://schemas.microsoft.com/office/drawing/2014/main" id="{9113AA1B-7EEA-405A-8FD0-EC4005A5B67C}"/>
            </a:ext>
          </a:extLst>
        </xdr:cNvPr>
        <xdr:cNvSpPr txBox="1"/>
      </xdr:nvSpPr>
      <xdr:spPr>
        <a:xfrm>
          <a:off x="5676900" y="124587000"/>
          <a:ext cx="184731" cy="2736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twoCellAnchor editAs="oneCell">
    <xdr:from>
      <xdr:col>4</xdr:col>
      <xdr:colOff>0</xdr:colOff>
      <xdr:row>206</xdr:row>
      <xdr:rowOff>0</xdr:rowOff>
    </xdr:from>
    <xdr:to>
      <xdr:col>4</xdr:col>
      <xdr:colOff>0</xdr:colOff>
      <xdr:row>206</xdr:row>
      <xdr:rowOff>190500</xdr:rowOff>
    </xdr:to>
    <xdr:sp macro="" textlink="">
      <xdr:nvSpPr>
        <xdr:cNvPr id="34" name="Texto 12">
          <a:extLst>
            <a:ext uri="{FF2B5EF4-FFF2-40B4-BE49-F238E27FC236}">
              <a16:creationId xmlns:a16="http://schemas.microsoft.com/office/drawing/2014/main" id="{96457944-F9E8-45D3-BEBE-EA366E6ED27C}"/>
            </a:ext>
          </a:extLst>
        </xdr:cNvPr>
        <xdr:cNvSpPr txBox="1">
          <a:spLocks noChangeArrowheads="1"/>
        </xdr:cNvSpPr>
      </xdr:nvSpPr>
      <xdr:spPr bwMode="auto">
        <a:xfrm>
          <a:off x="5810250" y="116395500"/>
          <a:ext cx="285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206</xdr:row>
      <xdr:rowOff>0</xdr:rowOff>
    </xdr:from>
    <xdr:to>
      <xdr:col>4</xdr:col>
      <xdr:colOff>0</xdr:colOff>
      <xdr:row>206</xdr:row>
      <xdr:rowOff>190500</xdr:rowOff>
    </xdr:to>
    <xdr:sp macro="" textlink="">
      <xdr:nvSpPr>
        <xdr:cNvPr id="35" name="Texto 12">
          <a:extLst>
            <a:ext uri="{FF2B5EF4-FFF2-40B4-BE49-F238E27FC236}">
              <a16:creationId xmlns:a16="http://schemas.microsoft.com/office/drawing/2014/main" id="{FA91BD92-1C6D-4223-97B6-0E3F15EA0036}"/>
            </a:ext>
          </a:extLst>
        </xdr:cNvPr>
        <xdr:cNvSpPr txBox="1">
          <a:spLocks noChangeArrowheads="1"/>
        </xdr:cNvSpPr>
      </xdr:nvSpPr>
      <xdr:spPr bwMode="auto">
        <a:xfrm>
          <a:off x="5810250" y="116395500"/>
          <a:ext cx="285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206</xdr:row>
      <xdr:rowOff>0</xdr:rowOff>
    </xdr:from>
    <xdr:to>
      <xdr:col>4</xdr:col>
      <xdr:colOff>0</xdr:colOff>
      <xdr:row>206</xdr:row>
      <xdr:rowOff>190500</xdr:rowOff>
    </xdr:to>
    <xdr:sp macro="" textlink="">
      <xdr:nvSpPr>
        <xdr:cNvPr id="36" name="Texto 12">
          <a:extLst>
            <a:ext uri="{FF2B5EF4-FFF2-40B4-BE49-F238E27FC236}">
              <a16:creationId xmlns:a16="http://schemas.microsoft.com/office/drawing/2014/main" id="{155851A1-E726-4ADD-8B3A-4436580C387C}"/>
            </a:ext>
          </a:extLst>
        </xdr:cNvPr>
        <xdr:cNvSpPr txBox="1">
          <a:spLocks noChangeArrowheads="1"/>
        </xdr:cNvSpPr>
      </xdr:nvSpPr>
      <xdr:spPr bwMode="auto">
        <a:xfrm>
          <a:off x="5810250" y="116395500"/>
          <a:ext cx="285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206</xdr:row>
      <xdr:rowOff>0</xdr:rowOff>
    </xdr:from>
    <xdr:to>
      <xdr:col>4</xdr:col>
      <xdr:colOff>0</xdr:colOff>
      <xdr:row>206</xdr:row>
      <xdr:rowOff>190500</xdr:rowOff>
    </xdr:to>
    <xdr:sp macro="" textlink="">
      <xdr:nvSpPr>
        <xdr:cNvPr id="37" name="Texto 12">
          <a:extLst>
            <a:ext uri="{FF2B5EF4-FFF2-40B4-BE49-F238E27FC236}">
              <a16:creationId xmlns:a16="http://schemas.microsoft.com/office/drawing/2014/main" id="{2C420818-F0E9-4906-BDBD-12D11B6B6911}"/>
            </a:ext>
          </a:extLst>
        </xdr:cNvPr>
        <xdr:cNvSpPr txBox="1">
          <a:spLocks noChangeArrowheads="1"/>
        </xdr:cNvSpPr>
      </xdr:nvSpPr>
      <xdr:spPr bwMode="auto">
        <a:xfrm>
          <a:off x="5810250" y="116395500"/>
          <a:ext cx="285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206</xdr:row>
      <xdr:rowOff>0</xdr:rowOff>
    </xdr:from>
    <xdr:to>
      <xdr:col>4</xdr:col>
      <xdr:colOff>0</xdr:colOff>
      <xdr:row>206</xdr:row>
      <xdr:rowOff>190500</xdr:rowOff>
    </xdr:to>
    <xdr:sp macro="" textlink="">
      <xdr:nvSpPr>
        <xdr:cNvPr id="38" name="Texto 12">
          <a:extLst>
            <a:ext uri="{FF2B5EF4-FFF2-40B4-BE49-F238E27FC236}">
              <a16:creationId xmlns:a16="http://schemas.microsoft.com/office/drawing/2014/main" id="{866DF50F-26D2-445F-B0BF-8741D64C1B06}"/>
            </a:ext>
          </a:extLst>
        </xdr:cNvPr>
        <xdr:cNvSpPr txBox="1">
          <a:spLocks noChangeArrowheads="1"/>
        </xdr:cNvSpPr>
      </xdr:nvSpPr>
      <xdr:spPr bwMode="auto">
        <a:xfrm>
          <a:off x="5810250" y="116395500"/>
          <a:ext cx="285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206</xdr:row>
      <xdr:rowOff>0</xdr:rowOff>
    </xdr:from>
    <xdr:to>
      <xdr:col>4</xdr:col>
      <xdr:colOff>0</xdr:colOff>
      <xdr:row>206</xdr:row>
      <xdr:rowOff>190500</xdr:rowOff>
    </xdr:to>
    <xdr:sp macro="" textlink="">
      <xdr:nvSpPr>
        <xdr:cNvPr id="39" name="Texto 12">
          <a:extLst>
            <a:ext uri="{FF2B5EF4-FFF2-40B4-BE49-F238E27FC236}">
              <a16:creationId xmlns:a16="http://schemas.microsoft.com/office/drawing/2014/main" id="{E2ECFDBE-6F14-4F7A-9113-888041A4244B}"/>
            </a:ext>
          </a:extLst>
        </xdr:cNvPr>
        <xdr:cNvSpPr txBox="1">
          <a:spLocks noChangeArrowheads="1"/>
        </xdr:cNvSpPr>
      </xdr:nvSpPr>
      <xdr:spPr bwMode="auto">
        <a:xfrm>
          <a:off x="5810250" y="116395500"/>
          <a:ext cx="285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2495550</xdr:colOff>
      <xdr:row>233</xdr:row>
      <xdr:rowOff>0</xdr:rowOff>
    </xdr:from>
    <xdr:ext cx="184731" cy="273683"/>
    <xdr:sp macro="" textlink="">
      <xdr:nvSpPr>
        <xdr:cNvPr id="40" name="39 CuadroTexto">
          <a:extLst>
            <a:ext uri="{FF2B5EF4-FFF2-40B4-BE49-F238E27FC236}">
              <a16:creationId xmlns:a16="http://schemas.microsoft.com/office/drawing/2014/main" id="{CDA571FB-1275-47CA-BF13-592860C27C3B}"/>
            </a:ext>
          </a:extLst>
        </xdr:cNvPr>
        <xdr:cNvSpPr txBox="1"/>
      </xdr:nvSpPr>
      <xdr:spPr>
        <a:xfrm>
          <a:off x="2752725" y="123586875"/>
          <a:ext cx="184731" cy="2736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twoCellAnchor editAs="oneCell">
    <xdr:from>
      <xdr:col>1</xdr:col>
      <xdr:colOff>0</xdr:colOff>
      <xdr:row>248</xdr:row>
      <xdr:rowOff>0</xdr:rowOff>
    </xdr:from>
    <xdr:to>
      <xdr:col>1</xdr:col>
      <xdr:colOff>0</xdr:colOff>
      <xdr:row>248</xdr:row>
      <xdr:rowOff>190500</xdr:rowOff>
    </xdr:to>
    <xdr:sp macro="" textlink="">
      <xdr:nvSpPr>
        <xdr:cNvPr id="41" name="Texto 13">
          <a:extLst>
            <a:ext uri="{FF2B5EF4-FFF2-40B4-BE49-F238E27FC236}">
              <a16:creationId xmlns:a16="http://schemas.microsoft.com/office/drawing/2014/main" id="{91458597-3510-4359-A4E5-0194B7169E01}"/>
            </a:ext>
          </a:extLst>
        </xdr:cNvPr>
        <xdr:cNvSpPr txBox="1">
          <a:spLocks noChangeArrowheads="1"/>
        </xdr:cNvSpPr>
      </xdr:nvSpPr>
      <xdr:spPr bwMode="auto">
        <a:xfrm>
          <a:off x="257175" y="126406275"/>
          <a:ext cx="285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248</xdr:row>
      <xdr:rowOff>0</xdr:rowOff>
    </xdr:from>
    <xdr:to>
      <xdr:col>1</xdr:col>
      <xdr:colOff>0</xdr:colOff>
      <xdr:row>248</xdr:row>
      <xdr:rowOff>190500</xdr:rowOff>
    </xdr:to>
    <xdr:sp macro="" textlink="">
      <xdr:nvSpPr>
        <xdr:cNvPr id="42" name="Texto 13">
          <a:extLst>
            <a:ext uri="{FF2B5EF4-FFF2-40B4-BE49-F238E27FC236}">
              <a16:creationId xmlns:a16="http://schemas.microsoft.com/office/drawing/2014/main" id="{CE14E785-136E-4329-8214-1F75FE364BFB}"/>
            </a:ext>
          </a:extLst>
        </xdr:cNvPr>
        <xdr:cNvSpPr txBox="1">
          <a:spLocks noChangeArrowheads="1"/>
        </xdr:cNvSpPr>
      </xdr:nvSpPr>
      <xdr:spPr bwMode="auto">
        <a:xfrm>
          <a:off x="257175" y="126406275"/>
          <a:ext cx="285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248</xdr:row>
      <xdr:rowOff>0</xdr:rowOff>
    </xdr:from>
    <xdr:to>
      <xdr:col>1</xdr:col>
      <xdr:colOff>0</xdr:colOff>
      <xdr:row>248</xdr:row>
      <xdr:rowOff>190500</xdr:rowOff>
    </xdr:to>
    <xdr:sp macro="" textlink="">
      <xdr:nvSpPr>
        <xdr:cNvPr id="43" name="Texto 13">
          <a:extLst>
            <a:ext uri="{FF2B5EF4-FFF2-40B4-BE49-F238E27FC236}">
              <a16:creationId xmlns:a16="http://schemas.microsoft.com/office/drawing/2014/main" id="{20C57DB8-4326-47FE-816D-946A768257DB}"/>
            </a:ext>
          </a:extLst>
        </xdr:cNvPr>
        <xdr:cNvSpPr txBox="1">
          <a:spLocks noChangeArrowheads="1"/>
        </xdr:cNvSpPr>
      </xdr:nvSpPr>
      <xdr:spPr bwMode="auto">
        <a:xfrm>
          <a:off x="257175" y="126406275"/>
          <a:ext cx="285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248</xdr:row>
      <xdr:rowOff>0</xdr:rowOff>
    </xdr:from>
    <xdr:to>
      <xdr:col>1</xdr:col>
      <xdr:colOff>0</xdr:colOff>
      <xdr:row>248</xdr:row>
      <xdr:rowOff>190500</xdr:rowOff>
    </xdr:to>
    <xdr:sp macro="" textlink="">
      <xdr:nvSpPr>
        <xdr:cNvPr id="44" name="Texto 13">
          <a:extLst>
            <a:ext uri="{FF2B5EF4-FFF2-40B4-BE49-F238E27FC236}">
              <a16:creationId xmlns:a16="http://schemas.microsoft.com/office/drawing/2014/main" id="{596EDBAA-52D3-4E99-B496-E1E45071DDC1}"/>
            </a:ext>
          </a:extLst>
        </xdr:cNvPr>
        <xdr:cNvSpPr txBox="1">
          <a:spLocks noChangeArrowheads="1"/>
        </xdr:cNvSpPr>
      </xdr:nvSpPr>
      <xdr:spPr bwMode="auto">
        <a:xfrm>
          <a:off x="257175" y="126406275"/>
          <a:ext cx="285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248</xdr:row>
      <xdr:rowOff>0</xdr:rowOff>
    </xdr:from>
    <xdr:to>
      <xdr:col>1</xdr:col>
      <xdr:colOff>0</xdr:colOff>
      <xdr:row>248</xdr:row>
      <xdr:rowOff>190500</xdr:rowOff>
    </xdr:to>
    <xdr:sp macro="" textlink="">
      <xdr:nvSpPr>
        <xdr:cNvPr id="45" name="Texto 13">
          <a:extLst>
            <a:ext uri="{FF2B5EF4-FFF2-40B4-BE49-F238E27FC236}">
              <a16:creationId xmlns:a16="http://schemas.microsoft.com/office/drawing/2014/main" id="{4D47DD78-DAF5-4E07-B98A-49618AC32D0A}"/>
            </a:ext>
          </a:extLst>
        </xdr:cNvPr>
        <xdr:cNvSpPr txBox="1">
          <a:spLocks noChangeArrowheads="1"/>
        </xdr:cNvSpPr>
      </xdr:nvSpPr>
      <xdr:spPr bwMode="auto">
        <a:xfrm>
          <a:off x="257175" y="126406275"/>
          <a:ext cx="285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248</xdr:row>
      <xdr:rowOff>0</xdr:rowOff>
    </xdr:from>
    <xdr:to>
      <xdr:col>1</xdr:col>
      <xdr:colOff>0</xdr:colOff>
      <xdr:row>248</xdr:row>
      <xdr:rowOff>190500</xdr:rowOff>
    </xdr:to>
    <xdr:sp macro="" textlink="">
      <xdr:nvSpPr>
        <xdr:cNvPr id="46" name="Texto 13">
          <a:extLst>
            <a:ext uri="{FF2B5EF4-FFF2-40B4-BE49-F238E27FC236}">
              <a16:creationId xmlns:a16="http://schemas.microsoft.com/office/drawing/2014/main" id="{4B25578F-C50E-445A-B94E-8CE4BD65A5AB}"/>
            </a:ext>
          </a:extLst>
        </xdr:cNvPr>
        <xdr:cNvSpPr txBox="1">
          <a:spLocks noChangeArrowheads="1"/>
        </xdr:cNvSpPr>
      </xdr:nvSpPr>
      <xdr:spPr bwMode="auto">
        <a:xfrm>
          <a:off x="257175" y="126406275"/>
          <a:ext cx="285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248</xdr:row>
      <xdr:rowOff>0</xdr:rowOff>
    </xdr:from>
    <xdr:to>
      <xdr:col>4</xdr:col>
      <xdr:colOff>0</xdr:colOff>
      <xdr:row>248</xdr:row>
      <xdr:rowOff>190500</xdr:rowOff>
    </xdr:to>
    <xdr:sp macro="" textlink="">
      <xdr:nvSpPr>
        <xdr:cNvPr id="47" name="Texto 12">
          <a:extLst>
            <a:ext uri="{FF2B5EF4-FFF2-40B4-BE49-F238E27FC236}">
              <a16:creationId xmlns:a16="http://schemas.microsoft.com/office/drawing/2014/main" id="{351C7235-EE9A-4E3A-979C-4D795B4E1539}"/>
            </a:ext>
          </a:extLst>
        </xdr:cNvPr>
        <xdr:cNvSpPr txBox="1">
          <a:spLocks noChangeArrowheads="1"/>
        </xdr:cNvSpPr>
      </xdr:nvSpPr>
      <xdr:spPr bwMode="auto">
        <a:xfrm>
          <a:off x="5810250" y="126406275"/>
          <a:ext cx="285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248</xdr:row>
      <xdr:rowOff>0</xdr:rowOff>
    </xdr:from>
    <xdr:to>
      <xdr:col>4</xdr:col>
      <xdr:colOff>0</xdr:colOff>
      <xdr:row>248</xdr:row>
      <xdr:rowOff>190500</xdr:rowOff>
    </xdr:to>
    <xdr:sp macro="" textlink="">
      <xdr:nvSpPr>
        <xdr:cNvPr id="48" name="Texto 12">
          <a:extLst>
            <a:ext uri="{FF2B5EF4-FFF2-40B4-BE49-F238E27FC236}">
              <a16:creationId xmlns:a16="http://schemas.microsoft.com/office/drawing/2014/main" id="{E9FB4A4D-F22A-4ECB-946D-F58A28055AF0}"/>
            </a:ext>
          </a:extLst>
        </xdr:cNvPr>
        <xdr:cNvSpPr txBox="1">
          <a:spLocks noChangeArrowheads="1"/>
        </xdr:cNvSpPr>
      </xdr:nvSpPr>
      <xdr:spPr bwMode="auto">
        <a:xfrm>
          <a:off x="5810250" y="126406275"/>
          <a:ext cx="285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248</xdr:row>
      <xdr:rowOff>0</xdr:rowOff>
    </xdr:from>
    <xdr:to>
      <xdr:col>4</xdr:col>
      <xdr:colOff>0</xdr:colOff>
      <xdr:row>248</xdr:row>
      <xdr:rowOff>190500</xdr:rowOff>
    </xdr:to>
    <xdr:sp macro="" textlink="">
      <xdr:nvSpPr>
        <xdr:cNvPr id="49" name="Texto 12">
          <a:extLst>
            <a:ext uri="{FF2B5EF4-FFF2-40B4-BE49-F238E27FC236}">
              <a16:creationId xmlns:a16="http://schemas.microsoft.com/office/drawing/2014/main" id="{47F62059-E985-4B58-8E96-C6C3BBE10C1F}"/>
            </a:ext>
          </a:extLst>
        </xdr:cNvPr>
        <xdr:cNvSpPr txBox="1">
          <a:spLocks noChangeArrowheads="1"/>
        </xdr:cNvSpPr>
      </xdr:nvSpPr>
      <xdr:spPr bwMode="auto">
        <a:xfrm>
          <a:off x="5810250" y="126406275"/>
          <a:ext cx="285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248</xdr:row>
      <xdr:rowOff>0</xdr:rowOff>
    </xdr:from>
    <xdr:to>
      <xdr:col>4</xdr:col>
      <xdr:colOff>0</xdr:colOff>
      <xdr:row>248</xdr:row>
      <xdr:rowOff>190500</xdr:rowOff>
    </xdr:to>
    <xdr:sp macro="" textlink="">
      <xdr:nvSpPr>
        <xdr:cNvPr id="50" name="Texto 12">
          <a:extLst>
            <a:ext uri="{FF2B5EF4-FFF2-40B4-BE49-F238E27FC236}">
              <a16:creationId xmlns:a16="http://schemas.microsoft.com/office/drawing/2014/main" id="{8A9E3C67-F821-4E8B-86F3-C5F3E6908FA6}"/>
            </a:ext>
          </a:extLst>
        </xdr:cNvPr>
        <xdr:cNvSpPr txBox="1">
          <a:spLocks noChangeArrowheads="1"/>
        </xdr:cNvSpPr>
      </xdr:nvSpPr>
      <xdr:spPr bwMode="auto">
        <a:xfrm>
          <a:off x="5810250" y="126406275"/>
          <a:ext cx="285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248</xdr:row>
      <xdr:rowOff>0</xdr:rowOff>
    </xdr:from>
    <xdr:to>
      <xdr:col>4</xdr:col>
      <xdr:colOff>0</xdr:colOff>
      <xdr:row>248</xdr:row>
      <xdr:rowOff>190500</xdr:rowOff>
    </xdr:to>
    <xdr:sp macro="" textlink="">
      <xdr:nvSpPr>
        <xdr:cNvPr id="51" name="Texto 12">
          <a:extLst>
            <a:ext uri="{FF2B5EF4-FFF2-40B4-BE49-F238E27FC236}">
              <a16:creationId xmlns:a16="http://schemas.microsoft.com/office/drawing/2014/main" id="{7717D7F4-2124-4A5E-994E-34857FF33E85}"/>
            </a:ext>
          </a:extLst>
        </xdr:cNvPr>
        <xdr:cNvSpPr txBox="1">
          <a:spLocks noChangeArrowheads="1"/>
        </xdr:cNvSpPr>
      </xdr:nvSpPr>
      <xdr:spPr bwMode="auto">
        <a:xfrm>
          <a:off x="5810250" y="126406275"/>
          <a:ext cx="285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248</xdr:row>
      <xdr:rowOff>0</xdr:rowOff>
    </xdr:from>
    <xdr:to>
      <xdr:col>4</xdr:col>
      <xdr:colOff>0</xdr:colOff>
      <xdr:row>248</xdr:row>
      <xdr:rowOff>190500</xdr:rowOff>
    </xdr:to>
    <xdr:sp macro="" textlink="">
      <xdr:nvSpPr>
        <xdr:cNvPr id="52" name="Texto 12">
          <a:extLst>
            <a:ext uri="{FF2B5EF4-FFF2-40B4-BE49-F238E27FC236}">
              <a16:creationId xmlns:a16="http://schemas.microsoft.com/office/drawing/2014/main" id="{D9E21F76-5EED-4DB8-9D55-7D777C0590B4}"/>
            </a:ext>
          </a:extLst>
        </xdr:cNvPr>
        <xdr:cNvSpPr txBox="1">
          <a:spLocks noChangeArrowheads="1"/>
        </xdr:cNvSpPr>
      </xdr:nvSpPr>
      <xdr:spPr bwMode="auto">
        <a:xfrm>
          <a:off x="5810250" y="126406275"/>
          <a:ext cx="285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248</xdr:row>
      <xdr:rowOff>0</xdr:rowOff>
    </xdr:from>
    <xdr:to>
      <xdr:col>4</xdr:col>
      <xdr:colOff>0</xdr:colOff>
      <xdr:row>248</xdr:row>
      <xdr:rowOff>190500</xdr:rowOff>
    </xdr:to>
    <xdr:sp macro="" textlink="">
      <xdr:nvSpPr>
        <xdr:cNvPr id="53" name="Texto 12">
          <a:extLst>
            <a:ext uri="{FF2B5EF4-FFF2-40B4-BE49-F238E27FC236}">
              <a16:creationId xmlns:a16="http://schemas.microsoft.com/office/drawing/2014/main" id="{AF6C5058-EC67-48AC-BD23-317EDB408EB9}"/>
            </a:ext>
          </a:extLst>
        </xdr:cNvPr>
        <xdr:cNvSpPr txBox="1">
          <a:spLocks noChangeArrowheads="1"/>
        </xdr:cNvSpPr>
      </xdr:nvSpPr>
      <xdr:spPr bwMode="auto">
        <a:xfrm>
          <a:off x="5810250" y="126406275"/>
          <a:ext cx="285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248</xdr:row>
      <xdr:rowOff>0</xdr:rowOff>
    </xdr:from>
    <xdr:to>
      <xdr:col>4</xdr:col>
      <xdr:colOff>0</xdr:colOff>
      <xdr:row>248</xdr:row>
      <xdr:rowOff>190500</xdr:rowOff>
    </xdr:to>
    <xdr:sp macro="" textlink="">
      <xdr:nvSpPr>
        <xdr:cNvPr id="54" name="Texto 12">
          <a:extLst>
            <a:ext uri="{FF2B5EF4-FFF2-40B4-BE49-F238E27FC236}">
              <a16:creationId xmlns:a16="http://schemas.microsoft.com/office/drawing/2014/main" id="{C930B0EA-35CB-40F4-B85A-08AA3E82D057}"/>
            </a:ext>
          </a:extLst>
        </xdr:cNvPr>
        <xdr:cNvSpPr txBox="1">
          <a:spLocks noChangeArrowheads="1"/>
        </xdr:cNvSpPr>
      </xdr:nvSpPr>
      <xdr:spPr bwMode="auto">
        <a:xfrm>
          <a:off x="5810250" y="126406275"/>
          <a:ext cx="285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248</xdr:row>
      <xdr:rowOff>0</xdr:rowOff>
    </xdr:from>
    <xdr:to>
      <xdr:col>4</xdr:col>
      <xdr:colOff>0</xdr:colOff>
      <xdr:row>248</xdr:row>
      <xdr:rowOff>190500</xdr:rowOff>
    </xdr:to>
    <xdr:sp macro="" textlink="">
      <xdr:nvSpPr>
        <xdr:cNvPr id="55" name="Texto 12">
          <a:extLst>
            <a:ext uri="{FF2B5EF4-FFF2-40B4-BE49-F238E27FC236}">
              <a16:creationId xmlns:a16="http://schemas.microsoft.com/office/drawing/2014/main" id="{C61C2BA1-F335-4004-9BF2-591DF0432185}"/>
            </a:ext>
          </a:extLst>
        </xdr:cNvPr>
        <xdr:cNvSpPr txBox="1">
          <a:spLocks noChangeArrowheads="1"/>
        </xdr:cNvSpPr>
      </xdr:nvSpPr>
      <xdr:spPr bwMode="auto">
        <a:xfrm>
          <a:off x="5810250" y="126406275"/>
          <a:ext cx="285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248</xdr:row>
      <xdr:rowOff>0</xdr:rowOff>
    </xdr:from>
    <xdr:to>
      <xdr:col>4</xdr:col>
      <xdr:colOff>0</xdr:colOff>
      <xdr:row>248</xdr:row>
      <xdr:rowOff>190500</xdr:rowOff>
    </xdr:to>
    <xdr:sp macro="" textlink="">
      <xdr:nvSpPr>
        <xdr:cNvPr id="56" name="Texto 12">
          <a:extLst>
            <a:ext uri="{FF2B5EF4-FFF2-40B4-BE49-F238E27FC236}">
              <a16:creationId xmlns:a16="http://schemas.microsoft.com/office/drawing/2014/main" id="{BC9E61A1-F7F1-4046-9A81-8716643FD74B}"/>
            </a:ext>
          </a:extLst>
        </xdr:cNvPr>
        <xdr:cNvSpPr txBox="1">
          <a:spLocks noChangeArrowheads="1"/>
        </xdr:cNvSpPr>
      </xdr:nvSpPr>
      <xdr:spPr bwMode="auto">
        <a:xfrm>
          <a:off x="5810250" y="126406275"/>
          <a:ext cx="285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248</xdr:row>
      <xdr:rowOff>0</xdr:rowOff>
    </xdr:from>
    <xdr:to>
      <xdr:col>4</xdr:col>
      <xdr:colOff>0</xdr:colOff>
      <xdr:row>248</xdr:row>
      <xdr:rowOff>190500</xdr:rowOff>
    </xdr:to>
    <xdr:sp macro="" textlink="">
      <xdr:nvSpPr>
        <xdr:cNvPr id="57" name="Texto 12">
          <a:extLst>
            <a:ext uri="{FF2B5EF4-FFF2-40B4-BE49-F238E27FC236}">
              <a16:creationId xmlns:a16="http://schemas.microsoft.com/office/drawing/2014/main" id="{E234C907-E9EE-498A-8408-604886D122C2}"/>
            </a:ext>
          </a:extLst>
        </xdr:cNvPr>
        <xdr:cNvSpPr txBox="1">
          <a:spLocks noChangeArrowheads="1"/>
        </xdr:cNvSpPr>
      </xdr:nvSpPr>
      <xdr:spPr bwMode="auto">
        <a:xfrm>
          <a:off x="5810250" y="126406275"/>
          <a:ext cx="285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248</xdr:row>
      <xdr:rowOff>0</xdr:rowOff>
    </xdr:from>
    <xdr:to>
      <xdr:col>4</xdr:col>
      <xdr:colOff>0</xdr:colOff>
      <xdr:row>248</xdr:row>
      <xdr:rowOff>190500</xdr:rowOff>
    </xdr:to>
    <xdr:sp macro="" textlink="">
      <xdr:nvSpPr>
        <xdr:cNvPr id="58" name="Texto 12">
          <a:extLst>
            <a:ext uri="{FF2B5EF4-FFF2-40B4-BE49-F238E27FC236}">
              <a16:creationId xmlns:a16="http://schemas.microsoft.com/office/drawing/2014/main" id="{3962F6B8-797D-423A-B51E-D90AB0539A0C}"/>
            </a:ext>
          </a:extLst>
        </xdr:cNvPr>
        <xdr:cNvSpPr txBox="1">
          <a:spLocks noChangeArrowheads="1"/>
        </xdr:cNvSpPr>
      </xdr:nvSpPr>
      <xdr:spPr bwMode="auto">
        <a:xfrm>
          <a:off x="5810250" y="126406275"/>
          <a:ext cx="285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2638425</xdr:colOff>
      <xdr:row>59</xdr:row>
      <xdr:rowOff>66676</xdr:rowOff>
    </xdr:from>
    <xdr:to>
      <xdr:col>4</xdr:col>
      <xdr:colOff>857250</xdr:colOff>
      <xdr:row>61</xdr:row>
      <xdr:rowOff>161926</xdr:rowOff>
    </xdr:to>
    <xdr:sp macro="" textlink="">
      <xdr:nvSpPr>
        <xdr:cNvPr id="59" name="CuadroTexto 58"/>
        <xdr:cNvSpPr txBox="1"/>
      </xdr:nvSpPr>
      <xdr:spPr>
        <a:xfrm>
          <a:off x="2895600" y="12458701"/>
          <a:ext cx="2714625"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b="1">
              <a:latin typeface="Arial" panose="020B0604020202020204" pitchFamily="34" charset="0"/>
              <a:cs typeface="Arial" panose="020B0604020202020204" pitchFamily="34" charset="0"/>
            </a:rPr>
            <a:t>DASSY JOHANNA LOPEZ</a:t>
          </a:r>
          <a:r>
            <a:rPr lang="es-CO" sz="1200" b="1" baseline="0">
              <a:latin typeface="Arial" panose="020B0604020202020204" pitchFamily="34" charset="0"/>
              <a:cs typeface="Arial" panose="020B0604020202020204" pitchFamily="34" charset="0"/>
            </a:rPr>
            <a:t> LOPEZ                                   </a:t>
          </a:r>
        </a:p>
        <a:p>
          <a:pPr algn="ctr"/>
          <a:r>
            <a:rPr lang="es-CO" sz="1200" b="1" baseline="0">
              <a:latin typeface="Arial" panose="020B0604020202020204" pitchFamily="34" charset="0"/>
              <a:cs typeface="Arial" panose="020B0604020202020204" pitchFamily="34" charset="0"/>
            </a:rPr>
            <a:t>REVISORA FISCAL T.P. 178416 </a:t>
          </a:r>
          <a:endParaRPr lang="es-CO" sz="1200" b="1">
            <a:latin typeface="Arial" panose="020B0604020202020204" pitchFamily="34" charset="0"/>
            <a:cs typeface="Arial" panose="020B0604020202020204" pitchFamily="34" charset="0"/>
          </a:endParaRPr>
        </a:p>
      </xdr:txBody>
    </xdr:sp>
    <xdr:clientData/>
  </xdr:twoCellAnchor>
  <xdr:twoCellAnchor editAs="oneCell">
    <xdr:from>
      <xdr:col>1</xdr:col>
      <xdr:colOff>2714625</xdr:colOff>
      <xdr:row>57</xdr:row>
      <xdr:rowOff>38100</xdr:rowOff>
    </xdr:from>
    <xdr:to>
      <xdr:col>4</xdr:col>
      <xdr:colOff>752475</xdr:colOff>
      <xdr:row>59</xdr:row>
      <xdr:rowOff>59690</xdr:rowOff>
    </xdr:to>
    <xdr:pic>
      <xdr:nvPicPr>
        <xdr:cNvPr id="62" name="Imagen 6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71800" y="12030075"/>
          <a:ext cx="2533650" cy="421640"/>
        </a:xfrm>
        <a:prstGeom prst="rect">
          <a:avLst/>
        </a:prstGeom>
        <a:noFill/>
        <a:ln>
          <a:noFill/>
        </a:ln>
      </xdr:spPr>
    </xdr:pic>
    <xdr:clientData/>
  </xdr:twoCellAnchor>
  <xdr:twoCellAnchor editAs="oneCell">
    <xdr:from>
      <xdr:col>1</xdr:col>
      <xdr:colOff>771525</xdr:colOff>
      <xdr:row>51</xdr:row>
      <xdr:rowOff>133350</xdr:rowOff>
    </xdr:from>
    <xdr:to>
      <xdr:col>1</xdr:col>
      <xdr:colOff>3148330</xdr:colOff>
      <xdr:row>55</xdr:row>
      <xdr:rowOff>28575</xdr:rowOff>
    </xdr:to>
    <xdr:pic>
      <xdr:nvPicPr>
        <xdr:cNvPr id="63" name="Picture 4"/>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8700" y="10963275"/>
          <a:ext cx="2376805" cy="657225"/>
        </a:xfrm>
        <a:prstGeom prst="rect">
          <a:avLst/>
        </a:prstGeom>
        <a:noFill/>
        <a:extLst/>
      </xdr:spPr>
    </xdr:pic>
    <xdr:clientData/>
  </xdr:twoCellAnchor>
  <xdr:twoCellAnchor editAs="oneCell">
    <xdr:from>
      <xdr:col>4</xdr:col>
      <xdr:colOff>762000</xdr:colOff>
      <xdr:row>51</xdr:row>
      <xdr:rowOff>190500</xdr:rowOff>
    </xdr:from>
    <xdr:to>
      <xdr:col>6</xdr:col>
      <xdr:colOff>1238250</xdr:colOff>
      <xdr:row>54</xdr:row>
      <xdr:rowOff>149225</xdr:rowOff>
    </xdr:to>
    <xdr:pic>
      <xdr:nvPicPr>
        <xdr:cNvPr id="64" name="Picture 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514975" y="11020425"/>
          <a:ext cx="1838325" cy="520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2247900</xdr:colOff>
      <xdr:row>97</xdr:row>
      <xdr:rowOff>104776</xdr:rowOff>
    </xdr:from>
    <xdr:to>
      <xdr:col>4</xdr:col>
      <xdr:colOff>466725</xdr:colOff>
      <xdr:row>100</xdr:row>
      <xdr:rowOff>1</xdr:rowOff>
    </xdr:to>
    <xdr:sp macro="" textlink="">
      <xdr:nvSpPr>
        <xdr:cNvPr id="65" name="CuadroTexto 64"/>
        <xdr:cNvSpPr txBox="1"/>
      </xdr:nvSpPr>
      <xdr:spPr>
        <a:xfrm>
          <a:off x="2505075" y="19040476"/>
          <a:ext cx="2714625"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b="1">
              <a:latin typeface="Arial" panose="020B0604020202020204" pitchFamily="34" charset="0"/>
              <a:cs typeface="Arial" panose="020B0604020202020204" pitchFamily="34" charset="0"/>
            </a:rPr>
            <a:t>DASSY JOHANNA LOPEZ</a:t>
          </a:r>
          <a:r>
            <a:rPr lang="es-CO" sz="1200" b="1" baseline="0">
              <a:latin typeface="Arial" panose="020B0604020202020204" pitchFamily="34" charset="0"/>
              <a:cs typeface="Arial" panose="020B0604020202020204" pitchFamily="34" charset="0"/>
            </a:rPr>
            <a:t> LOPEZ                                   </a:t>
          </a:r>
        </a:p>
        <a:p>
          <a:pPr algn="ctr"/>
          <a:r>
            <a:rPr lang="es-CO" sz="1200" b="1" baseline="0">
              <a:latin typeface="Arial" panose="020B0604020202020204" pitchFamily="34" charset="0"/>
              <a:cs typeface="Arial" panose="020B0604020202020204" pitchFamily="34" charset="0"/>
            </a:rPr>
            <a:t>REVISORA FISCAL T.P. 178416 </a:t>
          </a:r>
          <a:endParaRPr lang="es-CO" sz="1200" b="1">
            <a:latin typeface="Arial" panose="020B0604020202020204" pitchFamily="34" charset="0"/>
            <a:cs typeface="Arial" panose="020B0604020202020204" pitchFamily="34" charset="0"/>
          </a:endParaRPr>
        </a:p>
      </xdr:txBody>
    </xdr:sp>
    <xdr:clientData/>
  </xdr:twoCellAnchor>
  <xdr:twoCellAnchor editAs="oneCell">
    <xdr:from>
      <xdr:col>1</xdr:col>
      <xdr:colOff>142875</xdr:colOff>
      <xdr:row>91</xdr:row>
      <xdr:rowOff>66675</xdr:rowOff>
    </xdr:from>
    <xdr:to>
      <xdr:col>1</xdr:col>
      <xdr:colOff>2519680</xdr:colOff>
      <xdr:row>93</xdr:row>
      <xdr:rowOff>123825</xdr:rowOff>
    </xdr:to>
    <xdr:pic>
      <xdr:nvPicPr>
        <xdr:cNvPr id="66" name="Picture 4"/>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0050" y="18116550"/>
          <a:ext cx="2376805" cy="381000"/>
        </a:xfrm>
        <a:prstGeom prst="rect">
          <a:avLst/>
        </a:prstGeom>
        <a:noFill/>
        <a:extLst/>
      </xdr:spPr>
    </xdr:pic>
    <xdr:clientData/>
  </xdr:twoCellAnchor>
  <xdr:twoCellAnchor editAs="oneCell">
    <xdr:from>
      <xdr:col>4</xdr:col>
      <xdr:colOff>76200</xdr:colOff>
      <xdr:row>91</xdr:row>
      <xdr:rowOff>0</xdr:rowOff>
    </xdr:from>
    <xdr:to>
      <xdr:col>6</xdr:col>
      <xdr:colOff>552450</xdr:colOff>
      <xdr:row>93</xdr:row>
      <xdr:rowOff>139699</xdr:rowOff>
    </xdr:to>
    <xdr:pic>
      <xdr:nvPicPr>
        <xdr:cNvPr id="68" name="Picture 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8049875"/>
          <a:ext cx="1838325" cy="4635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2286000</xdr:colOff>
      <xdr:row>95</xdr:row>
      <xdr:rowOff>190499</xdr:rowOff>
    </xdr:from>
    <xdr:to>
      <xdr:col>4</xdr:col>
      <xdr:colOff>323850</xdr:colOff>
      <xdr:row>97</xdr:row>
      <xdr:rowOff>107314</xdr:rowOff>
    </xdr:to>
    <xdr:pic>
      <xdr:nvPicPr>
        <xdr:cNvPr id="69" name="Imagen 68"/>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18630899"/>
          <a:ext cx="2533650" cy="316865"/>
        </a:xfrm>
        <a:prstGeom prst="rect">
          <a:avLst/>
        </a:prstGeom>
        <a:noFill/>
        <a:ln>
          <a:noFill/>
        </a:ln>
      </xdr:spPr>
    </xdr:pic>
    <xdr:clientData/>
  </xdr:twoCellAnchor>
  <xdr:twoCellAnchor editAs="oneCell">
    <xdr:from>
      <xdr:col>0</xdr:col>
      <xdr:colOff>257174</xdr:colOff>
      <xdr:row>250</xdr:row>
      <xdr:rowOff>0</xdr:rowOff>
    </xdr:from>
    <xdr:to>
      <xdr:col>8</xdr:col>
      <xdr:colOff>419099</xdr:colOff>
      <xdr:row>261</xdr:row>
      <xdr:rowOff>18861</xdr:rowOff>
    </xdr:to>
    <xdr:pic>
      <xdr:nvPicPr>
        <xdr:cNvPr id="70" name="Imagen 69"/>
        <xdr:cNvPicPr>
          <a:picLocks noChangeAspect="1"/>
        </xdr:cNvPicPr>
      </xdr:nvPicPr>
      <xdr:blipFill>
        <a:blip xmlns:r="http://schemas.openxmlformats.org/officeDocument/2006/relationships" r:embed="rId4"/>
        <a:stretch>
          <a:fillRect/>
        </a:stretch>
      </xdr:blipFill>
      <xdr:spPr>
        <a:xfrm>
          <a:off x="257174" y="66655950"/>
          <a:ext cx="7648575" cy="2219136"/>
        </a:xfrm>
        <a:prstGeom prst="rect">
          <a:avLst/>
        </a:prstGeom>
      </xdr:spPr>
    </xdr:pic>
    <xdr:clientData/>
  </xdr:twoCellAnchor>
  <xdr:twoCellAnchor editAs="oneCell">
    <xdr:from>
      <xdr:col>1</xdr:col>
      <xdr:colOff>19049</xdr:colOff>
      <xdr:row>261</xdr:row>
      <xdr:rowOff>9525</xdr:rowOff>
    </xdr:from>
    <xdr:to>
      <xdr:col>8</xdr:col>
      <xdr:colOff>476249</xdr:colOff>
      <xdr:row>272</xdr:row>
      <xdr:rowOff>9336</xdr:rowOff>
    </xdr:to>
    <xdr:pic>
      <xdr:nvPicPr>
        <xdr:cNvPr id="71" name="Imagen 70"/>
        <xdr:cNvPicPr>
          <a:picLocks noChangeAspect="1"/>
        </xdr:cNvPicPr>
      </xdr:nvPicPr>
      <xdr:blipFill>
        <a:blip xmlns:r="http://schemas.openxmlformats.org/officeDocument/2006/relationships" r:embed="rId4"/>
        <a:stretch>
          <a:fillRect/>
        </a:stretch>
      </xdr:blipFill>
      <xdr:spPr>
        <a:xfrm>
          <a:off x="276224" y="68865750"/>
          <a:ext cx="7686675" cy="2123886"/>
        </a:xfrm>
        <a:prstGeom prst="rect">
          <a:avLst/>
        </a:prstGeom>
      </xdr:spPr>
    </xdr:pic>
    <xdr:clientData/>
  </xdr:twoCellAnchor>
  <xdr:twoCellAnchor editAs="oneCell">
    <xdr:from>
      <xdr:col>0</xdr:col>
      <xdr:colOff>257174</xdr:colOff>
      <xdr:row>272</xdr:row>
      <xdr:rowOff>0</xdr:rowOff>
    </xdr:from>
    <xdr:to>
      <xdr:col>8</xdr:col>
      <xdr:colOff>495299</xdr:colOff>
      <xdr:row>283</xdr:row>
      <xdr:rowOff>133350</xdr:rowOff>
    </xdr:to>
    <xdr:pic>
      <xdr:nvPicPr>
        <xdr:cNvPr id="74" name="Imagen 73"/>
        <xdr:cNvPicPr>
          <a:picLocks noChangeAspect="1"/>
        </xdr:cNvPicPr>
      </xdr:nvPicPr>
      <xdr:blipFill>
        <a:blip xmlns:r="http://schemas.openxmlformats.org/officeDocument/2006/relationships" r:embed="rId5"/>
        <a:stretch>
          <a:fillRect/>
        </a:stretch>
      </xdr:blipFill>
      <xdr:spPr>
        <a:xfrm>
          <a:off x="257174" y="70980300"/>
          <a:ext cx="7724775" cy="2333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36634</xdr:colOff>
      <xdr:row>42</xdr:row>
      <xdr:rowOff>7327</xdr:rowOff>
    </xdr:from>
    <xdr:to>
      <xdr:col>6</xdr:col>
      <xdr:colOff>219075</xdr:colOff>
      <xdr:row>44</xdr:row>
      <xdr:rowOff>115766</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70409" y="5388952"/>
          <a:ext cx="1320312" cy="4132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29307</xdr:colOff>
      <xdr:row>96</xdr:row>
      <xdr:rowOff>7327</xdr:rowOff>
    </xdr:from>
    <xdr:to>
      <xdr:col>6</xdr:col>
      <xdr:colOff>254243</xdr:colOff>
      <xdr:row>99</xdr:row>
      <xdr:rowOff>5862</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63082" y="12132652"/>
          <a:ext cx="1362807" cy="4557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87923</xdr:colOff>
      <xdr:row>95</xdr:row>
      <xdr:rowOff>139211</xdr:rowOff>
    </xdr:from>
    <xdr:to>
      <xdr:col>2</xdr:col>
      <xdr:colOff>68140</xdr:colOff>
      <xdr:row>98</xdr:row>
      <xdr:rowOff>106240</xdr:rowOff>
    </xdr:to>
    <xdr:pic>
      <xdr:nvPicPr>
        <xdr:cNvPr id="4"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923" y="12112136"/>
          <a:ext cx="2294792" cy="4242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87923</xdr:colOff>
      <xdr:row>41</xdr:row>
      <xdr:rowOff>124558</xdr:rowOff>
    </xdr:from>
    <xdr:to>
      <xdr:col>0</xdr:col>
      <xdr:colOff>2295525</xdr:colOff>
      <xdr:row>44</xdr:row>
      <xdr:rowOff>142875</xdr:rowOff>
    </xdr:to>
    <xdr:pic>
      <xdr:nvPicPr>
        <xdr:cNvPr id="5"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923" y="5353783"/>
          <a:ext cx="2207602" cy="4755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1428751</xdr:colOff>
      <xdr:row>103</xdr:row>
      <xdr:rowOff>117232</xdr:rowOff>
    </xdr:from>
    <xdr:to>
      <xdr:col>5</xdr:col>
      <xdr:colOff>80597</xdr:colOff>
      <xdr:row>106</xdr:row>
      <xdr:rowOff>150936</xdr:rowOff>
    </xdr:to>
    <xdr:sp macro="" textlink="">
      <xdr:nvSpPr>
        <xdr:cNvPr id="6" name="CuadroTexto 5"/>
        <xdr:cNvSpPr txBox="1"/>
      </xdr:nvSpPr>
      <xdr:spPr>
        <a:xfrm>
          <a:off x="1428751" y="14324136"/>
          <a:ext cx="2417884"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b="1">
              <a:latin typeface="Arial" panose="020B0604020202020204" pitchFamily="34" charset="0"/>
              <a:cs typeface="Arial" panose="020B0604020202020204" pitchFamily="34" charset="0"/>
            </a:rPr>
            <a:t>DASSY JOHANNA LOPEZ</a:t>
          </a:r>
          <a:r>
            <a:rPr lang="es-CO" sz="1000" b="1" baseline="0">
              <a:latin typeface="Arial" panose="020B0604020202020204" pitchFamily="34" charset="0"/>
              <a:cs typeface="Arial" panose="020B0604020202020204" pitchFamily="34" charset="0"/>
            </a:rPr>
            <a:t> LOPEZ                                   </a:t>
          </a:r>
        </a:p>
        <a:p>
          <a:pPr algn="ctr"/>
          <a:r>
            <a:rPr lang="es-CO" sz="1000" b="1" baseline="0">
              <a:latin typeface="Arial" panose="020B0604020202020204" pitchFamily="34" charset="0"/>
              <a:cs typeface="Arial" panose="020B0604020202020204" pitchFamily="34" charset="0"/>
            </a:rPr>
            <a:t>REVISORA FISCAL T.P. 178416 </a:t>
          </a:r>
          <a:endParaRPr lang="es-CO" sz="1000" b="1">
            <a:latin typeface="Arial" panose="020B0604020202020204" pitchFamily="34" charset="0"/>
            <a:cs typeface="Arial" panose="020B0604020202020204" pitchFamily="34" charset="0"/>
          </a:endParaRPr>
        </a:p>
      </xdr:txBody>
    </xdr:sp>
    <xdr:clientData/>
  </xdr:twoCellAnchor>
  <xdr:twoCellAnchor editAs="oneCell">
    <xdr:from>
      <xdr:col>0</xdr:col>
      <xdr:colOff>1736481</xdr:colOff>
      <xdr:row>101</xdr:row>
      <xdr:rowOff>73269</xdr:rowOff>
    </xdr:from>
    <xdr:to>
      <xdr:col>4</xdr:col>
      <xdr:colOff>527539</xdr:colOff>
      <xdr:row>103</xdr:row>
      <xdr:rowOff>128562</xdr:rowOff>
    </xdr:to>
    <xdr:pic>
      <xdr:nvPicPr>
        <xdr:cNvPr id="7" name="Imagen 6"/>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36481" y="13510846"/>
          <a:ext cx="1839058" cy="363024"/>
        </a:xfrm>
        <a:prstGeom prst="rect">
          <a:avLst/>
        </a:prstGeom>
        <a:noFill/>
        <a:ln>
          <a:noFill/>
        </a:ln>
      </xdr:spPr>
    </xdr:pic>
    <xdr:clientData/>
  </xdr:twoCellAnchor>
  <xdr:twoCellAnchor>
    <xdr:from>
      <xdr:col>0</xdr:col>
      <xdr:colOff>1524000</xdr:colOff>
      <xdr:row>49</xdr:row>
      <xdr:rowOff>29308</xdr:rowOff>
    </xdr:from>
    <xdr:to>
      <xdr:col>4</xdr:col>
      <xdr:colOff>549519</xdr:colOff>
      <xdr:row>51</xdr:row>
      <xdr:rowOff>150935</xdr:rowOff>
    </xdr:to>
    <xdr:sp macro="" textlink="">
      <xdr:nvSpPr>
        <xdr:cNvPr id="9" name="CuadroTexto 8"/>
        <xdr:cNvSpPr txBox="1"/>
      </xdr:nvSpPr>
      <xdr:spPr>
        <a:xfrm>
          <a:off x="1524000" y="6652846"/>
          <a:ext cx="2073519" cy="4293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900" b="1">
              <a:latin typeface="Arial" panose="020B0604020202020204" pitchFamily="34" charset="0"/>
              <a:cs typeface="Arial" panose="020B0604020202020204" pitchFamily="34" charset="0"/>
            </a:rPr>
            <a:t>DASSY JOHANNA LOPEZ</a:t>
          </a:r>
          <a:r>
            <a:rPr lang="es-CO" sz="900" b="1" baseline="0">
              <a:latin typeface="Arial" panose="020B0604020202020204" pitchFamily="34" charset="0"/>
              <a:cs typeface="Arial" panose="020B0604020202020204" pitchFamily="34" charset="0"/>
            </a:rPr>
            <a:t> LOPEZ                                   </a:t>
          </a:r>
        </a:p>
        <a:p>
          <a:pPr algn="ctr"/>
          <a:r>
            <a:rPr lang="es-CO" sz="900" b="1" baseline="0">
              <a:latin typeface="Arial" panose="020B0604020202020204" pitchFamily="34" charset="0"/>
              <a:cs typeface="Arial" panose="020B0604020202020204" pitchFamily="34" charset="0"/>
            </a:rPr>
            <a:t>REVISORA FISCAL T.P. 178416 </a:t>
          </a:r>
          <a:endParaRPr lang="es-CO" sz="900" b="1">
            <a:latin typeface="Arial" panose="020B0604020202020204" pitchFamily="34" charset="0"/>
            <a:cs typeface="Arial" panose="020B0604020202020204" pitchFamily="34" charset="0"/>
          </a:endParaRPr>
        </a:p>
      </xdr:txBody>
    </xdr:sp>
    <xdr:clientData/>
  </xdr:twoCellAnchor>
  <xdr:twoCellAnchor editAs="oneCell">
    <xdr:from>
      <xdr:col>0</xdr:col>
      <xdr:colOff>1729153</xdr:colOff>
      <xdr:row>46</xdr:row>
      <xdr:rowOff>146538</xdr:rowOff>
    </xdr:from>
    <xdr:to>
      <xdr:col>4</xdr:col>
      <xdr:colOff>241788</xdr:colOff>
      <xdr:row>49</xdr:row>
      <xdr:rowOff>11331</xdr:rowOff>
    </xdr:to>
    <xdr:pic>
      <xdr:nvPicPr>
        <xdr:cNvPr id="11" name="Imagen 10"/>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729153" y="6616211"/>
          <a:ext cx="1560635" cy="326389"/>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36634</xdr:colOff>
      <xdr:row>41</xdr:row>
      <xdr:rowOff>7327</xdr:rowOff>
    </xdr:from>
    <xdr:to>
      <xdr:col>6</xdr:col>
      <xdr:colOff>299671</xdr:colOff>
      <xdr:row>43</xdr:row>
      <xdr:rowOff>115765</xdr:rowOff>
    </xdr:to>
    <xdr:pic>
      <xdr:nvPicPr>
        <xdr:cNvPr id="204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92769" y="6161942"/>
          <a:ext cx="1318114" cy="4161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29307</xdr:colOff>
      <xdr:row>90</xdr:row>
      <xdr:rowOff>7327</xdr:rowOff>
    </xdr:from>
    <xdr:to>
      <xdr:col>6</xdr:col>
      <xdr:colOff>334839</xdr:colOff>
      <xdr:row>93</xdr:row>
      <xdr:rowOff>5862</xdr:rowOff>
    </xdr:to>
    <xdr:pic>
      <xdr:nvPicPr>
        <xdr:cNvPr id="2050"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5442" y="13701346"/>
          <a:ext cx="1360609" cy="460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87923</xdr:colOff>
      <xdr:row>89</xdr:row>
      <xdr:rowOff>139211</xdr:rowOff>
    </xdr:from>
    <xdr:to>
      <xdr:col>2</xdr:col>
      <xdr:colOff>68140</xdr:colOff>
      <xdr:row>92</xdr:row>
      <xdr:rowOff>106239</xdr:rowOff>
    </xdr:to>
    <xdr:pic>
      <xdr:nvPicPr>
        <xdr:cNvPr id="2051"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923" y="13679365"/>
          <a:ext cx="22955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87923</xdr:colOff>
      <xdr:row>40</xdr:row>
      <xdr:rowOff>124558</xdr:rowOff>
    </xdr:from>
    <xdr:to>
      <xdr:col>0</xdr:col>
      <xdr:colOff>2295525</xdr:colOff>
      <xdr:row>43</xdr:row>
      <xdr:rowOff>142875</xdr:rowOff>
    </xdr:to>
    <xdr:pic>
      <xdr:nvPicPr>
        <xdr:cNvPr id="2052"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923" y="6125308"/>
          <a:ext cx="2207602" cy="479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55524</xdr:colOff>
      <xdr:row>45</xdr:row>
      <xdr:rowOff>27661</xdr:rowOff>
    </xdr:to>
    <xdr:pic>
      <xdr:nvPicPr>
        <xdr:cNvPr id="2" name="Imagen 1"/>
        <xdr:cNvPicPr>
          <a:picLocks noChangeAspect="1"/>
        </xdr:cNvPicPr>
      </xdr:nvPicPr>
      <xdr:blipFill>
        <a:blip xmlns:r="http://schemas.openxmlformats.org/officeDocument/2006/relationships" r:embed="rId1"/>
        <a:stretch>
          <a:fillRect/>
        </a:stretch>
      </xdr:blipFill>
      <xdr:spPr>
        <a:xfrm>
          <a:off x="0" y="0"/>
          <a:ext cx="13009524" cy="731428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Elizita\Documents\CONTABILIDADES\INVERGRIS\ESTADOS%20FINANCIEROS%20INVERGRIS%20SAS%20A%20DICIEMBRE%20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20final/Downloads/ESTADOS%20FINANCIERO/Estados%20Financieros%20Fundacion%20Akapana%202011%202012%202013%20y%2020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lizita/Documents/CONTABILIDADES/AKAPANA/INFORMACION%2020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Mis%20documentos\CONTABILIDADES\AKAPANA\MOVIMIENTO%20GASTOS%20E%20INGRESOS%202013%20Y%20201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ers\Elizita\Documents\CONTABILIDADES\AKAPANA\MOVIMIENTO%20GASTOS%20E%20INGRESOS%202013%20Y%20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Portada"/>
      <sheetName val="COMP DICT4"/>
      <sheetName val="Bcegeneral"/>
      <sheetName val="PYG DIC14"/>
      <sheetName val="BP DIC"/>
      <sheetName val="Depuracion renta"/>
      <sheetName val="BP TERCEROS"/>
      <sheetName val="PYG"/>
      <sheetName val="Flujos"/>
      <sheetName val="Grafico pyg"/>
      <sheetName val="PYG HISTORICO PESOS"/>
      <sheetName val="CTA 52"/>
      <sheetName val="indicadores"/>
      <sheetName val="Proy 14"/>
    </sheetNames>
    <sheetDataSet>
      <sheetData sheetId="0" refreshError="1"/>
      <sheetData sheetId="1" refreshError="1"/>
      <sheetData sheetId="2" refreshError="1"/>
      <sheetData sheetId="3" refreshError="1">
        <row r="7">
          <cell r="A7" t="str">
            <v>CAJA</v>
          </cell>
        </row>
        <row r="124">
          <cell r="D124">
            <v>197629930.33000001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11 Y 12"/>
      <sheetName val="12 Y 13"/>
      <sheetName val="13 Y 14"/>
      <sheetName val="GTF 14"/>
      <sheetName val="INGRESO 13"/>
      <sheetName val="GTS F 13"/>
      <sheetName val="INGRESO 14"/>
      <sheetName val="DETALLE GASTO 13"/>
      <sheetName val="Hoja8"/>
    </sheetNames>
    <sheetDataSet>
      <sheetData sheetId="0" refreshError="1"/>
      <sheetData sheetId="1" refreshError="1"/>
      <sheetData sheetId="2" refreshError="1">
        <row r="2">
          <cell r="A2" t="str">
            <v>NIT. 900.326.707-3</v>
          </cell>
        </row>
      </sheetData>
      <sheetData sheetId="3" refreshError="1"/>
      <sheetData sheetId="4" refreshError="1"/>
      <sheetData sheetId="5" refreshError="1">
        <row r="1">
          <cell r="A1" t="str">
            <v>FUNDACION AKAPANA</v>
          </cell>
        </row>
        <row r="2">
          <cell r="A2" t="str">
            <v>NIT. 900.326.707-3</v>
          </cell>
        </row>
      </sheetData>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Hoja2"/>
      <sheetName val="Hoja3"/>
      <sheetName val="EGRESOS POR CONCEPTO"/>
      <sheetName val="EGRESOS 2015"/>
      <sheetName val="INGRESOS 15"/>
      <sheetName val="GFIN 15"/>
      <sheetName val="LISTA DE BENEFACTORES"/>
    </sheetNames>
    <sheetDataSet>
      <sheetData sheetId="0">
        <row r="2">
          <cell r="A2" t="str">
            <v>DONACIONES DINERO</v>
          </cell>
          <cell r="B2">
            <v>6015000</v>
          </cell>
        </row>
      </sheetData>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RESOS 2013"/>
      <sheetName val="Hoja2"/>
      <sheetName val="Hoja3"/>
      <sheetName val="GTO 13 X CCUENTA"/>
      <sheetName val="EGRESOS 2014"/>
      <sheetName val="GTO 14 X CUENTA"/>
      <sheetName val="INGRESOS 13"/>
      <sheetName val="INGRESOS 14"/>
      <sheetName val="LISTA DE BENEFACTORES"/>
      <sheetName val="GFIN 13"/>
      <sheetName val="GNF 14"/>
    </sheetNames>
    <sheetDataSet>
      <sheetData sheetId="0"/>
      <sheetData sheetId="1"/>
      <sheetData sheetId="2"/>
      <sheetData sheetId="3">
        <row r="2">
          <cell r="A2" t="str">
            <v>NIT. 900.326.707-3</v>
          </cell>
        </row>
      </sheetData>
      <sheetData sheetId="4">
        <row r="135">
          <cell r="H135">
            <v>15304323.870000001</v>
          </cell>
        </row>
      </sheetData>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RESOS 2013"/>
      <sheetName val="Hoja2"/>
      <sheetName val="Hoja3"/>
      <sheetName val="GTO 13 X CCUENTA"/>
      <sheetName val="EGRESOS 2014"/>
      <sheetName val="GTO 14 X CUENTA"/>
      <sheetName val="INGRESOS 13"/>
      <sheetName val="INGRESOS 14"/>
      <sheetName val="LISTA DE BENEFACTORES"/>
      <sheetName val="GFIN 13"/>
      <sheetName val="GNF 14"/>
    </sheetNames>
    <sheetDataSet>
      <sheetData sheetId="0">
        <row r="2">
          <cell r="A2" t="str">
            <v>NIT. 900.326.707-3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G24"/>
  <sheetViews>
    <sheetView workbookViewId="0">
      <selection activeCell="D8" sqref="D8"/>
    </sheetView>
  </sheetViews>
  <sheetFormatPr baseColWidth="10" defaultColWidth="11.42578125" defaultRowHeight="15" x14ac:dyDescent="0.3"/>
  <cols>
    <col min="1" max="1" width="29.5703125" style="15" customWidth="1"/>
    <col min="2" max="6" width="11.42578125" style="15"/>
    <col min="7" max="7" width="12.85546875" style="15" customWidth="1"/>
    <col min="8" max="16384" width="11.42578125" style="15"/>
  </cols>
  <sheetData>
    <row r="7" spans="1:7" ht="35.25" x14ac:dyDescent="0.5">
      <c r="A7" s="976" t="s">
        <v>8</v>
      </c>
      <c r="B7" s="976"/>
      <c r="C7" s="976"/>
      <c r="D7" s="976"/>
      <c r="E7" s="976"/>
      <c r="F7" s="976"/>
      <c r="G7" s="976"/>
    </row>
    <row r="8" spans="1:7" ht="23.25" x14ac:dyDescent="0.35">
      <c r="B8" s="16"/>
    </row>
    <row r="9" spans="1:7" ht="23.25" x14ac:dyDescent="0.35">
      <c r="B9" s="16"/>
    </row>
    <row r="10" spans="1:7" ht="23.25" x14ac:dyDescent="0.35">
      <c r="B10" s="16"/>
    </row>
    <row r="11" spans="1:7" ht="23.25" x14ac:dyDescent="0.35">
      <c r="B11" s="16"/>
    </row>
    <row r="12" spans="1:7" ht="23.25" x14ac:dyDescent="0.35">
      <c r="B12" s="16"/>
    </row>
    <row r="13" spans="1:7" ht="23.25" x14ac:dyDescent="0.35">
      <c r="B13" s="16"/>
    </row>
    <row r="14" spans="1:7" ht="33" x14ac:dyDescent="0.45">
      <c r="A14" s="977" t="s">
        <v>6</v>
      </c>
      <c r="B14" s="977"/>
      <c r="C14" s="977"/>
      <c r="D14" s="977"/>
      <c r="E14" s="977"/>
      <c r="F14" s="977"/>
      <c r="G14" s="977"/>
    </row>
    <row r="15" spans="1:7" ht="33" x14ac:dyDescent="0.45">
      <c r="A15" s="978" t="s">
        <v>787</v>
      </c>
      <c r="B15" s="978"/>
      <c r="C15" s="978"/>
      <c r="D15" s="978"/>
      <c r="E15" s="978"/>
      <c r="F15" s="978"/>
      <c r="G15" s="978"/>
    </row>
    <row r="16" spans="1:7" ht="23.25" x14ac:dyDescent="0.35">
      <c r="B16" s="16"/>
    </row>
    <row r="17" spans="1:7" ht="23.25" x14ac:dyDescent="0.35">
      <c r="B17" s="16"/>
    </row>
    <row r="18" spans="1:7" ht="23.25" x14ac:dyDescent="0.35">
      <c r="B18" s="16"/>
    </row>
    <row r="19" spans="1:7" ht="23.25" x14ac:dyDescent="0.35">
      <c r="B19" s="16"/>
    </row>
    <row r="20" spans="1:7" ht="24.75" customHeight="1" x14ac:dyDescent="0.35">
      <c r="B20" s="16"/>
    </row>
    <row r="21" spans="1:7" ht="25.5" x14ac:dyDescent="0.35">
      <c r="A21" s="979" t="s">
        <v>788</v>
      </c>
      <c r="B21" s="979"/>
      <c r="C21" s="979"/>
      <c r="D21" s="979"/>
      <c r="E21" s="979"/>
      <c r="F21" s="979"/>
      <c r="G21" s="979"/>
    </row>
    <row r="22" spans="1:7" ht="23.25" x14ac:dyDescent="0.35">
      <c r="B22" s="16"/>
    </row>
    <row r="23" spans="1:7" ht="23.25" x14ac:dyDescent="0.35">
      <c r="B23" s="16"/>
    </row>
    <row r="24" spans="1:7" ht="23.25" x14ac:dyDescent="0.35">
      <c r="B24" s="16"/>
    </row>
  </sheetData>
  <mergeCells count="4">
    <mergeCell ref="A7:G7"/>
    <mergeCell ref="A14:G14"/>
    <mergeCell ref="A15:G15"/>
    <mergeCell ref="A21:G21"/>
  </mergeCells>
  <phoneticPr fontId="14" type="noConversion"/>
  <printOptions horizontalCentered="1"/>
  <pageMargins left="0.78740157480314965" right="0.78740157480314965" top="0.98425196850393704" bottom="0.98425196850393704" header="0.27559055118110237" footer="0"/>
  <pageSetup scale="89" orientation="landscape"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
  <sheetViews>
    <sheetView topLeftCell="A2" workbookViewId="0"/>
  </sheetViews>
  <sheetFormatPr baseColWidth="10" defaultRowHeight="12.75" x14ac:dyDescent="0.2"/>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D34"/>
  <sheetViews>
    <sheetView topLeftCell="A19" workbookViewId="0">
      <selection activeCell="B33" sqref="B33"/>
    </sheetView>
  </sheetViews>
  <sheetFormatPr baseColWidth="10" defaultRowHeight="12.75" x14ac:dyDescent="0.2"/>
  <cols>
    <col min="1" max="1" width="41.28515625" customWidth="1"/>
    <col min="2" max="2" width="21" style="512" customWidth="1"/>
    <col min="3" max="3" width="24.42578125" customWidth="1"/>
  </cols>
  <sheetData>
    <row r="2" spans="1:3" ht="15" x14ac:dyDescent="0.25">
      <c r="A2" s="509" t="s">
        <v>651</v>
      </c>
      <c r="B2" s="510"/>
    </row>
    <row r="3" spans="1:3" ht="15" x14ac:dyDescent="0.25">
      <c r="A3" s="511" t="s">
        <v>652</v>
      </c>
      <c r="B3" s="510" t="s">
        <v>653</v>
      </c>
    </row>
    <row r="6" spans="1:3" x14ac:dyDescent="0.2">
      <c r="A6" t="s">
        <v>654</v>
      </c>
      <c r="B6" s="512">
        <v>10000000</v>
      </c>
    </row>
    <row r="7" spans="1:3" x14ac:dyDescent="0.2">
      <c r="A7" t="s">
        <v>655</v>
      </c>
      <c r="B7" s="512">
        <v>180000</v>
      </c>
    </row>
    <row r="8" spans="1:3" x14ac:dyDescent="0.2">
      <c r="A8" t="s">
        <v>656</v>
      </c>
      <c r="B8" s="512">
        <v>100000</v>
      </c>
      <c r="C8" s="513"/>
    </row>
    <row r="9" spans="1:3" x14ac:dyDescent="0.2">
      <c r="A9" t="s">
        <v>657</v>
      </c>
      <c r="B9" s="512">
        <v>750000</v>
      </c>
    </row>
    <row r="10" spans="1:3" x14ac:dyDescent="0.2">
      <c r="A10" t="s">
        <v>658</v>
      </c>
      <c r="B10" s="512">
        <v>200000</v>
      </c>
    </row>
    <row r="11" spans="1:3" x14ac:dyDescent="0.2">
      <c r="A11" t="s">
        <v>659</v>
      </c>
      <c r="B11" s="512">
        <v>800000</v>
      </c>
    </row>
    <row r="12" spans="1:3" x14ac:dyDescent="0.2">
      <c r="A12" t="s">
        <v>660</v>
      </c>
      <c r="B12" s="512">
        <v>200000</v>
      </c>
    </row>
    <row r="13" spans="1:3" x14ac:dyDescent="0.2">
      <c r="A13" t="s">
        <v>661</v>
      </c>
      <c r="B13" s="512">
        <v>600000</v>
      </c>
    </row>
    <row r="14" spans="1:3" x14ac:dyDescent="0.2">
      <c r="A14" t="s">
        <v>662</v>
      </c>
      <c r="B14" s="512">
        <v>500000</v>
      </c>
    </row>
    <row r="15" spans="1:3" x14ac:dyDescent="0.2">
      <c r="A15" t="s">
        <v>139</v>
      </c>
      <c r="B15" s="512">
        <v>1300000</v>
      </c>
      <c r="C15" t="s">
        <v>663</v>
      </c>
    </row>
    <row r="16" spans="1:3" x14ac:dyDescent="0.2">
      <c r="A16" t="s">
        <v>664</v>
      </c>
      <c r="B16" s="512">
        <v>500000</v>
      </c>
      <c r="C16" s="513"/>
    </row>
    <row r="17" spans="1:4" x14ac:dyDescent="0.2">
      <c r="A17" t="s">
        <v>665</v>
      </c>
      <c r="B17" s="512">
        <v>300000</v>
      </c>
    </row>
    <row r="18" spans="1:4" x14ac:dyDescent="0.2">
      <c r="A18" t="s">
        <v>666</v>
      </c>
      <c r="B18" s="512">
        <v>300000</v>
      </c>
    </row>
    <row r="19" spans="1:4" x14ac:dyDescent="0.2">
      <c r="A19" t="s">
        <v>667</v>
      </c>
      <c r="B19" s="512">
        <v>900000</v>
      </c>
    </row>
    <row r="20" spans="1:4" x14ac:dyDescent="0.2">
      <c r="A20" t="s">
        <v>668</v>
      </c>
      <c r="B20" s="512">
        <v>300000</v>
      </c>
    </row>
    <row r="21" spans="1:4" x14ac:dyDescent="0.2">
      <c r="A21" t="s">
        <v>669</v>
      </c>
      <c r="B21" s="512">
        <v>500000</v>
      </c>
      <c r="C21" s="513"/>
    </row>
    <row r="22" spans="1:4" x14ac:dyDescent="0.2">
      <c r="A22" t="s">
        <v>670</v>
      </c>
      <c r="B22" s="512">
        <v>400000</v>
      </c>
    </row>
    <row r="23" spans="1:4" x14ac:dyDescent="0.2">
      <c r="A23" t="s">
        <v>671</v>
      </c>
      <c r="B23" s="512">
        <v>450000</v>
      </c>
    </row>
    <row r="24" spans="1:4" x14ac:dyDescent="0.2">
      <c r="A24" t="s">
        <v>672</v>
      </c>
      <c r="B24" s="512">
        <v>300000</v>
      </c>
    </row>
    <row r="25" spans="1:4" x14ac:dyDescent="0.2">
      <c r="A25" t="s">
        <v>673</v>
      </c>
      <c r="B25" s="512">
        <v>300000</v>
      </c>
    </row>
    <row r="26" spans="1:4" x14ac:dyDescent="0.2">
      <c r="A26" t="s">
        <v>674</v>
      </c>
      <c r="B26" s="512">
        <v>800000</v>
      </c>
    </row>
    <row r="27" spans="1:4" x14ac:dyDescent="0.2">
      <c r="A27" t="s">
        <v>675</v>
      </c>
      <c r="B27" s="512">
        <v>200000</v>
      </c>
    </row>
    <row r="28" spans="1:4" x14ac:dyDescent="0.2">
      <c r="A28" t="s">
        <v>676</v>
      </c>
      <c r="B28" s="512">
        <v>200000</v>
      </c>
      <c r="C28" s="513"/>
    </row>
    <row r="29" spans="1:4" x14ac:dyDescent="0.2">
      <c r="A29" t="s">
        <v>677</v>
      </c>
      <c r="B29" s="512">
        <v>100000</v>
      </c>
      <c r="C29" s="513"/>
    </row>
    <row r="30" spans="1:4" x14ac:dyDescent="0.2">
      <c r="A30" t="s">
        <v>656</v>
      </c>
      <c r="B30" s="512">
        <v>200000</v>
      </c>
      <c r="C30" s="513"/>
    </row>
    <row r="31" spans="1:4" x14ac:dyDescent="0.2">
      <c r="A31" t="s">
        <v>678</v>
      </c>
      <c r="B31" s="512">
        <v>500000</v>
      </c>
      <c r="C31" t="s">
        <v>679</v>
      </c>
      <c r="D31" s="512"/>
    </row>
    <row r="32" spans="1:4" x14ac:dyDescent="0.2">
      <c r="A32" t="s">
        <v>680</v>
      </c>
      <c r="B32" s="512">
        <v>280000</v>
      </c>
      <c r="C32" t="s">
        <v>681</v>
      </c>
      <c r="D32" s="512"/>
    </row>
    <row r="33" spans="1:4" x14ac:dyDescent="0.2">
      <c r="A33" t="s">
        <v>764</v>
      </c>
      <c r="B33" s="512">
        <v>20507578</v>
      </c>
      <c r="D33" s="512"/>
    </row>
    <row r="34" spans="1:4" ht="15" x14ac:dyDescent="0.25">
      <c r="A34" s="514" t="s">
        <v>682</v>
      </c>
      <c r="B34" s="510">
        <f>SUM(B6:B33)</f>
        <v>41667578</v>
      </c>
    </row>
  </sheetData>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workbookViewId="0">
      <selection activeCell="L84" sqref="L84"/>
    </sheetView>
  </sheetViews>
  <sheetFormatPr baseColWidth="10" defaultRowHeight="12.75" x14ac:dyDescent="0.2"/>
  <cols>
    <col min="1" max="1" width="41" customWidth="1"/>
    <col min="2" max="2" width="12.85546875" bestFit="1" customWidth="1"/>
    <col min="3" max="3" width="11.7109375" bestFit="1" customWidth="1"/>
    <col min="4" max="4" width="10.28515625" bestFit="1" customWidth="1"/>
    <col min="5" max="5" width="6.28515625" bestFit="1" customWidth="1"/>
    <col min="6" max="6" width="7.42578125" bestFit="1" customWidth="1"/>
    <col min="7" max="8" width="10.28515625" bestFit="1" customWidth="1"/>
    <col min="9" max="9" width="1.7109375" customWidth="1"/>
  </cols>
  <sheetData>
    <row r="1" spans="1:8" s="644" customFormat="1" ht="13.5" thickBot="1" x14ac:dyDescent="0.25"/>
    <row r="2" spans="1:8" s="644" customFormat="1" x14ac:dyDescent="0.2">
      <c r="A2" s="1088" t="s">
        <v>786</v>
      </c>
      <c r="B2" s="1089"/>
      <c r="C2" s="1089"/>
      <c r="D2" s="1089"/>
      <c r="E2" s="1089"/>
      <c r="F2" s="1089"/>
      <c r="G2" s="1089"/>
      <c r="H2" s="1090"/>
    </row>
    <row r="3" spans="1:8" s="644" customFormat="1" x14ac:dyDescent="0.2">
      <c r="A3" s="1091" t="s">
        <v>9</v>
      </c>
      <c r="B3" s="1092"/>
      <c r="C3" s="1092"/>
      <c r="D3" s="1092"/>
      <c r="E3" s="1092"/>
      <c r="F3" s="1092"/>
      <c r="G3" s="1092"/>
      <c r="H3" s="1093"/>
    </row>
    <row r="4" spans="1:8" s="644" customFormat="1" ht="13.5" thickBot="1" x14ac:dyDescent="0.25">
      <c r="A4" s="1073" t="s">
        <v>777</v>
      </c>
      <c r="B4" s="1074"/>
      <c r="C4" s="1074"/>
      <c r="D4" s="1074"/>
      <c r="E4" s="1074"/>
      <c r="F4" s="1074"/>
      <c r="G4" s="1074"/>
      <c r="H4" s="1075"/>
    </row>
    <row r="5" spans="1:8" s="646" customFormat="1" ht="27.75" customHeight="1" x14ac:dyDescent="0.2">
      <c r="A5" s="676" t="s">
        <v>778</v>
      </c>
      <c r="B5" s="677" t="s">
        <v>780</v>
      </c>
      <c r="C5" s="678" t="s">
        <v>769</v>
      </c>
      <c r="D5" s="678" t="s">
        <v>770</v>
      </c>
      <c r="E5" s="678" t="s">
        <v>771</v>
      </c>
      <c r="F5" s="678" t="s">
        <v>770</v>
      </c>
      <c r="G5" s="678" t="s">
        <v>781</v>
      </c>
      <c r="H5" s="679" t="s">
        <v>782</v>
      </c>
    </row>
    <row r="6" spans="1:8" s="646" customFormat="1" ht="16.5" customHeight="1" x14ac:dyDescent="0.2">
      <c r="A6" s="680" t="s">
        <v>779</v>
      </c>
      <c r="B6" s="645"/>
      <c r="C6" s="681"/>
      <c r="D6" s="681"/>
      <c r="E6" s="681"/>
      <c r="F6" s="681"/>
      <c r="G6" s="681"/>
      <c r="H6" s="682"/>
    </row>
    <row r="7" spans="1:8" x14ac:dyDescent="0.2">
      <c r="A7" s="683" t="s">
        <v>48</v>
      </c>
      <c r="B7" s="34">
        <f>+'14 Y 15'!E14</f>
        <v>800000</v>
      </c>
      <c r="C7" s="684">
        <v>41791</v>
      </c>
      <c r="D7" s="493">
        <v>7</v>
      </c>
      <c r="E7" s="493">
        <v>3</v>
      </c>
      <c r="F7" s="493">
        <f>+E7*12</f>
        <v>36</v>
      </c>
      <c r="G7" s="685">
        <f>+(B7/F7)*D7</f>
        <v>155555.55555555556</v>
      </c>
      <c r="H7" s="686">
        <f>+B7-G7</f>
        <v>644444.4444444445</v>
      </c>
    </row>
    <row r="8" spans="1:8" x14ac:dyDescent="0.2">
      <c r="A8" s="683" t="s">
        <v>49</v>
      </c>
      <c r="B8" s="34">
        <f>+'14 Y 15'!E15</f>
        <v>200000</v>
      </c>
      <c r="C8" s="684">
        <v>41791</v>
      </c>
      <c r="D8" s="493">
        <v>7</v>
      </c>
      <c r="E8" s="493">
        <v>3</v>
      </c>
      <c r="F8" s="493">
        <f t="shared" ref="F8:F10" si="0">+E8*12</f>
        <v>36</v>
      </c>
      <c r="G8" s="685">
        <f>+(B8/F8)*D8</f>
        <v>38888.888888888891</v>
      </c>
      <c r="H8" s="686">
        <f>+B8-G8</f>
        <v>161111.11111111112</v>
      </c>
    </row>
    <row r="9" spans="1:8" x14ac:dyDescent="0.2">
      <c r="A9" s="683" t="s">
        <v>445</v>
      </c>
      <c r="B9" s="34"/>
      <c r="C9" s="684">
        <v>41791</v>
      </c>
      <c r="D9" s="493">
        <v>7</v>
      </c>
      <c r="E9" s="493">
        <v>10</v>
      </c>
      <c r="F9" s="493">
        <f t="shared" si="0"/>
        <v>120</v>
      </c>
      <c r="G9" s="685">
        <f>+(B9/F9)*D9</f>
        <v>0</v>
      </c>
      <c r="H9" s="686">
        <f>+B9-G9</f>
        <v>0</v>
      </c>
    </row>
    <row r="10" spans="1:8" ht="13.5" thickBot="1" x14ac:dyDescent="0.25">
      <c r="A10" s="692" t="s">
        <v>276</v>
      </c>
      <c r="B10" s="255">
        <f>+'14 Y 15'!E17</f>
        <v>1000000</v>
      </c>
      <c r="C10" s="693">
        <v>41791</v>
      </c>
      <c r="D10" s="688">
        <v>7</v>
      </c>
      <c r="E10" s="688">
        <v>10</v>
      </c>
      <c r="F10" s="688">
        <f t="shared" si="0"/>
        <v>120</v>
      </c>
      <c r="G10" s="694">
        <f>+(B10/F10)*D10</f>
        <v>58333.333333333336</v>
      </c>
      <c r="H10" s="690">
        <f>+B10-G10</f>
        <v>941666.66666666663</v>
      </c>
    </row>
    <row r="11" spans="1:8" ht="13.5" thickBot="1" x14ac:dyDescent="0.25">
      <c r="A11" s="687" t="s">
        <v>18</v>
      </c>
      <c r="B11" s="691">
        <f>SUM(B7:B10)</f>
        <v>2000000</v>
      </c>
      <c r="C11" s="688"/>
      <c r="D11" s="688"/>
      <c r="E11" s="688"/>
      <c r="F11" s="688"/>
      <c r="G11" s="689">
        <f>SUM(G7:G10)</f>
        <v>252777.77777777778</v>
      </c>
      <c r="H11" s="689">
        <f>SUM(H7:H10)</f>
        <v>1747222.2222222222</v>
      </c>
    </row>
    <row r="12" spans="1:8" hidden="1" x14ac:dyDescent="0.2"/>
    <row r="13" spans="1:8" hidden="1" x14ac:dyDescent="0.2"/>
    <row r="14" spans="1:8" hidden="1" x14ac:dyDescent="0.2"/>
    <row r="15" spans="1:8" hidden="1" x14ac:dyDescent="0.2"/>
    <row r="16" spans="1:8" hidden="1" x14ac:dyDescent="0.2">
      <c r="A16" s="1037" t="s">
        <v>776</v>
      </c>
      <c r="B16" s="1037"/>
      <c r="C16" s="1037"/>
      <c r="D16" s="1037"/>
      <c r="E16" s="1037"/>
      <c r="F16" s="1037"/>
    </row>
    <row r="17" spans="1:6" hidden="1" x14ac:dyDescent="0.2">
      <c r="A17" s="1037" t="s">
        <v>9</v>
      </c>
      <c r="B17" s="1037"/>
      <c r="C17" s="1037"/>
      <c r="D17" s="1037"/>
      <c r="E17" s="1037"/>
      <c r="F17" s="1037"/>
    </row>
    <row r="18" spans="1:6" hidden="1" x14ac:dyDescent="0.2">
      <c r="A18" s="1037" t="s">
        <v>777</v>
      </c>
      <c r="B18" s="1037"/>
      <c r="C18" s="1037"/>
      <c r="D18" s="1037"/>
      <c r="E18" s="1037"/>
      <c r="F18" s="1037"/>
    </row>
    <row r="19" spans="1:6" ht="4.5" hidden="1" customHeight="1" thickBot="1" x14ac:dyDescent="0.25">
      <c r="A19" s="640"/>
      <c r="B19" s="640"/>
      <c r="C19" s="640"/>
      <c r="D19" s="640"/>
      <c r="E19" s="640"/>
      <c r="F19" s="640"/>
    </row>
    <row r="20" spans="1:6" ht="26.25" hidden="1" thickBot="1" x14ac:dyDescent="0.25">
      <c r="A20" s="665" t="s">
        <v>779</v>
      </c>
      <c r="B20" s="666" t="s">
        <v>780</v>
      </c>
      <c r="C20" s="667" t="s">
        <v>781</v>
      </c>
      <c r="D20" s="668" t="s">
        <v>782</v>
      </c>
    </row>
    <row r="21" spans="1:6" ht="21.75" hidden="1" customHeight="1" x14ac:dyDescent="0.2">
      <c r="A21" s="649" t="str">
        <f>+'14 Y 15 NIIF'!A8</f>
        <v>CAJA</v>
      </c>
      <c r="B21" s="650">
        <f>+'14 Y 15 NIIF'!E8</f>
        <v>219000</v>
      </c>
      <c r="C21" s="651"/>
      <c r="D21" s="652">
        <f>SUM(B21:C21)</f>
        <v>219000</v>
      </c>
    </row>
    <row r="22" spans="1:6" ht="18" hidden="1" customHeight="1" x14ac:dyDescent="0.2">
      <c r="A22" s="653" t="str">
        <f>+'14 Y 15 NIIF'!A9</f>
        <v>BANCO DAVIVIENDA</v>
      </c>
      <c r="B22" s="654">
        <f>+'14 Y 15 NIIF'!E9</f>
        <v>57596</v>
      </c>
      <c r="C22" s="655"/>
      <c r="D22" s="656">
        <f>SUM(B22:C22)</f>
        <v>57596</v>
      </c>
    </row>
    <row r="23" spans="1:6" ht="19.5" hidden="1" customHeight="1" x14ac:dyDescent="0.2">
      <c r="A23" s="653" t="str">
        <f>+'14 Y 15 NIIF'!A10</f>
        <v>INVENTARIO</v>
      </c>
      <c r="B23" s="654">
        <f>+'14 Y 15 NIIF'!E10</f>
        <v>659900</v>
      </c>
      <c r="C23" s="655"/>
      <c r="D23" s="656">
        <f>SUM(B23:C23)</f>
        <v>659900</v>
      </c>
    </row>
    <row r="24" spans="1:6" ht="18.75" hidden="1" customHeight="1" thickBot="1" x14ac:dyDescent="0.25">
      <c r="A24" s="657" t="str">
        <f>+'14 Y 15 NIIF'!A13</f>
        <v>PROPIEDAD, PLANTA Y EQUIPO</v>
      </c>
      <c r="B24" s="658">
        <f>+'14 Y 15 NIIF'!E17+'14 Y 15 NIIF'!E15+'14 Y 15 NIIF'!E14</f>
        <v>2000000</v>
      </c>
      <c r="C24" s="660">
        <f>+G11</f>
        <v>252777.77777777778</v>
      </c>
      <c r="D24" s="661">
        <f>SUM(B24:C24)</f>
        <v>2252777.777777778</v>
      </c>
    </row>
    <row r="25" spans="1:6" ht="13.5" hidden="1" thickBot="1" x14ac:dyDescent="0.25">
      <c r="A25" s="662" t="s">
        <v>783</v>
      </c>
      <c r="B25" s="663">
        <f>SUM(B21:B24)</f>
        <v>2936496</v>
      </c>
      <c r="C25" s="663">
        <f t="shared" ref="C25:D25" si="1">SUM(C21:C24)</f>
        <v>252777.77777777778</v>
      </c>
      <c r="D25" s="664">
        <f t="shared" si="1"/>
        <v>3189273.777777778</v>
      </c>
    </row>
    <row r="26" spans="1:6" ht="20.25" hidden="1" customHeight="1" thickBot="1" x14ac:dyDescent="0.25">
      <c r="A26" s="669" t="s">
        <v>784</v>
      </c>
      <c r="B26" s="648"/>
      <c r="C26" s="648"/>
      <c r="D26" s="648"/>
    </row>
    <row r="27" spans="1:6" ht="13.5" hidden="1" thickBot="1" x14ac:dyDescent="0.25">
      <c r="A27" s="672" t="s">
        <v>189</v>
      </c>
      <c r="B27" s="673"/>
      <c r="C27" s="673"/>
      <c r="D27" s="674"/>
    </row>
    <row r="28" spans="1:6" ht="13.5" hidden="1" thickBot="1" x14ac:dyDescent="0.25">
      <c r="A28" s="662" t="s">
        <v>785</v>
      </c>
      <c r="B28" s="663">
        <f>+'14 Y 15 NIIF'!E30</f>
        <v>0</v>
      </c>
      <c r="C28" s="663">
        <f t="shared" ref="C28" si="2">SUM(C24:C27)</f>
        <v>505555.55555555556</v>
      </c>
      <c r="D28" s="664">
        <f t="shared" ref="D28" si="3">SUM(D24:D27)</f>
        <v>5442051.555555556</v>
      </c>
    </row>
    <row r="29" spans="1:6" ht="27.75" hidden="1" customHeight="1" thickBot="1" x14ac:dyDescent="0.25">
      <c r="A29" s="669" t="s">
        <v>2</v>
      </c>
      <c r="B29" s="666" t="s">
        <v>780</v>
      </c>
      <c r="C29" s="667" t="s">
        <v>781</v>
      </c>
      <c r="D29" s="668" t="s">
        <v>782</v>
      </c>
    </row>
    <row r="30" spans="1:6" hidden="1" x14ac:dyDescent="0.2">
      <c r="A30" s="670" t="str">
        <f>+'14 Y 15 NIIF'!A34</f>
        <v>FONDO SOCIAL</v>
      </c>
      <c r="B30" s="650">
        <f>+'14 Y 15 NIIF'!E34</f>
        <v>1000000</v>
      </c>
      <c r="C30" s="651"/>
      <c r="D30" s="652">
        <f>+B30</f>
        <v>1000000</v>
      </c>
    </row>
    <row r="31" spans="1:6" hidden="1" x14ac:dyDescent="0.2">
      <c r="A31" s="671" t="str">
        <f>+'14 Y 15 NIIF'!A35</f>
        <v>DONACION MUEBLES</v>
      </c>
      <c r="B31" s="654">
        <f>+'14 Y 15 NIIF'!E35</f>
        <v>2000000</v>
      </c>
      <c r="C31" s="655"/>
      <c r="D31" s="656">
        <f>+B31</f>
        <v>2000000</v>
      </c>
    </row>
    <row r="32" spans="1:6" hidden="1" x14ac:dyDescent="0.2">
      <c r="A32" s="671" t="str">
        <f>+'14 Y 15 NIIF'!A36</f>
        <v>UTILIDAD EJERCICIOS ANTERIORES</v>
      </c>
      <c r="B32" s="654">
        <f>+'14 Y 15 NIIF'!E36</f>
        <v>600630.48</v>
      </c>
      <c r="C32" s="655"/>
      <c r="D32" s="656">
        <f>+B32</f>
        <v>600630.48</v>
      </c>
    </row>
    <row r="33" spans="1:12" hidden="1" x14ac:dyDescent="0.2">
      <c r="A33" s="671" t="str">
        <f>+'14 Y 15 NIIF'!A37</f>
        <v>DEFICIT DEL EJERCICIO</v>
      </c>
      <c r="B33" s="654">
        <f>+'14 Y 15 NIIF'!E37</f>
        <v>-664134.6</v>
      </c>
      <c r="C33" s="655"/>
      <c r="D33" s="656">
        <f>+B33</f>
        <v>-664134.6</v>
      </c>
    </row>
    <row r="34" spans="1:12" ht="13.5" hidden="1" thickBot="1" x14ac:dyDescent="0.25">
      <c r="A34" s="675" t="str">
        <f>+'14 Y 15 NIIF'!A38</f>
        <v>CONVERSION NIIF</v>
      </c>
      <c r="B34" s="659"/>
      <c r="C34" s="660">
        <f>-G11</f>
        <v>-252777.77777777778</v>
      </c>
      <c r="D34" s="661">
        <f>-C34</f>
        <v>252777.77777777778</v>
      </c>
    </row>
    <row r="35" spans="1:12" ht="13.5" hidden="1" thickBot="1" x14ac:dyDescent="0.25">
      <c r="A35" s="662" t="s">
        <v>3</v>
      </c>
      <c r="B35" s="663">
        <f>SUM(B30:B34)</f>
        <v>2936495.88</v>
      </c>
      <c r="C35" s="663">
        <f t="shared" ref="C35:D35" si="4">SUM(C30:C34)</f>
        <v>-252777.77777777778</v>
      </c>
      <c r="D35" s="664">
        <f t="shared" si="4"/>
        <v>3189273.6577777779</v>
      </c>
    </row>
    <row r="36" spans="1:12" hidden="1" x14ac:dyDescent="0.2"/>
    <row r="37" spans="1:12" ht="13.5" thickBot="1" x14ac:dyDescent="0.25">
      <c r="J37" s="4"/>
      <c r="K37" s="4" t="s">
        <v>765</v>
      </c>
      <c r="L37" s="4"/>
    </row>
    <row r="38" spans="1:12" x14ac:dyDescent="0.2">
      <c r="A38" s="1088" t="s">
        <v>786</v>
      </c>
      <c r="B38" s="1089"/>
      <c r="C38" s="1089"/>
      <c r="D38" s="1089"/>
      <c r="E38" s="1089"/>
      <c r="F38" s="1089"/>
      <c r="G38" s="1089"/>
      <c r="H38" s="1090"/>
      <c r="J38" s="4" t="s">
        <v>996</v>
      </c>
      <c r="K38" s="4">
        <v>2014</v>
      </c>
      <c r="L38" s="730">
        <f>+G11</f>
        <v>252777.77777777778</v>
      </c>
    </row>
    <row r="39" spans="1:12" x14ac:dyDescent="0.2">
      <c r="A39" s="1091" t="s">
        <v>9</v>
      </c>
      <c r="B39" s="1092"/>
      <c r="C39" s="1092"/>
      <c r="D39" s="1092"/>
      <c r="E39" s="1092"/>
      <c r="F39" s="1092"/>
      <c r="G39" s="1092"/>
      <c r="H39" s="1093"/>
      <c r="J39" s="4" t="s">
        <v>996</v>
      </c>
      <c r="K39" s="4">
        <v>2015</v>
      </c>
      <c r="L39" s="730">
        <f>+G47</f>
        <v>449429.16666666669</v>
      </c>
    </row>
    <row r="40" spans="1:12" ht="13.5" thickBot="1" x14ac:dyDescent="0.25">
      <c r="A40" s="1073" t="s">
        <v>792</v>
      </c>
      <c r="B40" s="1074"/>
      <c r="C40" s="1074"/>
      <c r="D40" s="1074"/>
      <c r="E40" s="1074"/>
      <c r="F40" s="1074"/>
      <c r="G40" s="1074"/>
      <c r="H40" s="1075"/>
      <c r="J40" s="4" t="s">
        <v>996</v>
      </c>
      <c r="K40" s="4">
        <v>2016</v>
      </c>
      <c r="L40" s="730">
        <f>+G60</f>
        <v>563983.33333333337</v>
      </c>
    </row>
    <row r="41" spans="1:12" ht="25.5" x14ac:dyDescent="0.2">
      <c r="A41" s="676" t="s">
        <v>778</v>
      </c>
      <c r="B41" s="677" t="s">
        <v>780</v>
      </c>
      <c r="C41" s="678" t="s">
        <v>769</v>
      </c>
      <c r="D41" s="678" t="s">
        <v>770</v>
      </c>
      <c r="E41" s="678" t="s">
        <v>771</v>
      </c>
      <c r="F41" s="678" t="s">
        <v>770</v>
      </c>
      <c r="G41" s="678" t="s">
        <v>781</v>
      </c>
      <c r="H41" s="679" t="s">
        <v>782</v>
      </c>
      <c r="J41" s="4"/>
      <c r="K41" s="4"/>
      <c r="L41" s="730">
        <f>SUM(L38:L40)</f>
        <v>1266190.277777778</v>
      </c>
    </row>
    <row r="42" spans="1:12" x14ac:dyDescent="0.2">
      <c r="A42" s="956" t="s">
        <v>48</v>
      </c>
      <c r="B42" s="34">
        <f>+B7</f>
        <v>800000</v>
      </c>
      <c r="C42" s="957">
        <v>41791</v>
      </c>
      <c r="D42" s="740">
        <v>12</v>
      </c>
      <c r="E42" s="740">
        <v>3</v>
      </c>
      <c r="F42" s="740">
        <f>+E42*12</f>
        <v>36</v>
      </c>
      <c r="G42" s="958">
        <f>+(B42/F42)*D42</f>
        <v>266666.66666666669</v>
      </c>
      <c r="H42" s="959">
        <f>+H7-G42</f>
        <v>377777.77777777781</v>
      </c>
    </row>
    <row r="43" spans="1:12" x14ac:dyDescent="0.2">
      <c r="A43" s="956" t="s">
        <v>789</v>
      </c>
      <c r="B43" s="34">
        <f>+'14 Y 15'!C14-'14 Y 15'!E14</f>
        <v>279450</v>
      </c>
      <c r="C43" s="957">
        <v>42339</v>
      </c>
      <c r="D43" s="740">
        <v>1</v>
      </c>
      <c r="E43" s="740">
        <v>3</v>
      </c>
      <c r="F43" s="740">
        <f>+E43*12</f>
        <v>36</v>
      </c>
      <c r="G43" s="958">
        <f>+(B43/F43)*D43</f>
        <v>7762.5</v>
      </c>
      <c r="H43" s="959">
        <f>+H8-G43</f>
        <v>153348.61111111112</v>
      </c>
    </row>
    <row r="44" spans="1:12" x14ac:dyDescent="0.2">
      <c r="A44" s="956" t="s">
        <v>49</v>
      </c>
      <c r="B44" s="34">
        <f>+'15 Y 16'!E15</f>
        <v>200000</v>
      </c>
      <c r="C44" s="957">
        <v>41791</v>
      </c>
      <c r="D44" s="740">
        <v>12</v>
      </c>
      <c r="E44" s="740">
        <v>3</v>
      </c>
      <c r="F44" s="740">
        <f t="shared" ref="F44:F46" si="5">+E44*12</f>
        <v>36</v>
      </c>
      <c r="G44" s="958">
        <f>+(B44/F44)*D44</f>
        <v>66666.666666666672</v>
      </c>
      <c r="H44" s="959">
        <f>+H8-G44</f>
        <v>94444.444444444453</v>
      </c>
    </row>
    <row r="45" spans="1:12" x14ac:dyDescent="0.2">
      <c r="A45" s="956" t="s">
        <v>445</v>
      </c>
      <c r="B45" s="34">
        <f>+'15 Y 16'!E16</f>
        <v>1000000</v>
      </c>
      <c r="C45" s="957">
        <v>42339</v>
      </c>
      <c r="D45" s="740">
        <v>1</v>
      </c>
      <c r="E45" s="740">
        <v>10</v>
      </c>
      <c r="F45" s="740">
        <f t="shared" si="5"/>
        <v>120</v>
      </c>
      <c r="G45" s="958">
        <f>+(B45/F45)*D45</f>
        <v>8333.3333333333339</v>
      </c>
      <c r="H45" s="959">
        <f>+B45-G45</f>
        <v>991666.66666666663</v>
      </c>
    </row>
    <row r="46" spans="1:12" ht="13.5" thickBot="1" x14ac:dyDescent="0.25">
      <c r="A46" s="960" t="s">
        <v>276</v>
      </c>
      <c r="B46" s="255">
        <f>+'15 Y 16'!E17</f>
        <v>1000000</v>
      </c>
      <c r="C46" s="961">
        <v>41791</v>
      </c>
      <c r="D46" s="962">
        <v>12</v>
      </c>
      <c r="E46" s="962">
        <v>10</v>
      </c>
      <c r="F46" s="962">
        <f t="shared" si="5"/>
        <v>120</v>
      </c>
      <c r="G46" s="963">
        <f>+(B46/F46)*D46</f>
        <v>100000</v>
      </c>
      <c r="H46" s="964">
        <f>+B46-G46</f>
        <v>900000</v>
      </c>
    </row>
    <row r="47" spans="1:12" ht="13.5" thickBot="1" x14ac:dyDescent="0.25">
      <c r="A47" s="687" t="s">
        <v>18</v>
      </c>
      <c r="B47" s="691">
        <f>SUM(B42:B46)</f>
        <v>3279450</v>
      </c>
      <c r="C47" s="688"/>
      <c r="D47" s="688"/>
      <c r="E47" s="688"/>
      <c r="F47" s="688"/>
      <c r="G47" s="689">
        <f>SUM(G42:G46)</f>
        <v>449429.16666666669</v>
      </c>
      <c r="H47" s="689">
        <f>SUM(H42:H46)</f>
        <v>2517237.5</v>
      </c>
    </row>
    <row r="48" spans="1:12" ht="13.5" thickBot="1" x14ac:dyDescent="0.25">
      <c r="B48" s="453">
        <f>+B47-'14 Y 15'!C18</f>
        <v>0</v>
      </c>
    </row>
    <row r="49" spans="1:8" x14ac:dyDescent="0.2">
      <c r="A49" s="1088" t="s">
        <v>786</v>
      </c>
      <c r="B49" s="1089"/>
      <c r="C49" s="1089"/>
      <c r="D49" s="1089"/>
      <c r="E49" s="1089"/>
      <c r="F49" s="1089"/>
      <c r="G49" s="1089"/>
      <c r="H49" s="1090"/>
    </row>
    <row r="50" spans="1:8" x14ac:dyDescent="0.2">
      <c r="A50" s="1091" t="s">
        <v>9</v>
      </c>
      <c r="B50" s="1092"/>
      <c r="C50" s="1092"/>
      <c r="D50" s="1092"/>
      <c r="E50" s="1092"/>
      <c r="F50" s="1092"/>
      <c r="G50" s="1092"/>
      <c r="H50" s="1093"/>
    </row>
    <row r="51" spans="1:8" ht="13.5" thickBot="1" x14ac:dyDescent="0.25">
      <c r="A51" s="1073" t="s">
        <v>793</v>
      </c>
      <c r="B51" s="1074"/>
      <c r="C51" s="1074"/>
      <c r="D51" s="1074"/>
      <c r="E51" s="1074"/>
      <c r="F51" s="1074"/>
      <c r="G51" s="1074"/>
      <c r="H51" s="1075"/>
    </row>
    <row r="52" spans="1:8" ht="25.5" x14ac:dyDescent="0.2">
      <c r="A52" s="676" t="s">
        <v>778</v>
      </c>
      <c r="B52" s="677" t="s">
        <v>780</v>
      </c>
      <c r="C52" s="678" t="s">
        <v>769</v>
      </c>
      <c r="D52" s="678" t="s">
        <v>770</v>
      </c>
      <c r="E52" s="678" t="s">
        <v>771</v>
      </c>
      <c r="F52" s="678" t="s">
        <v>770</v>
      </c>
      <c r="G52" s="678" t="s">
        <v>781</v>
      </c>
      <c r="H52" s="679" t="s">
        <v>782</v>
      </c>
    </row>
    <row r="53" spans="1:8" x14ac:dyDescent="0.2">
      <c r="A53" s="680" t="s">
        <v>779</v>
      </c>
      <c r="B53" s="645"/>
      <c r="C53" s="681"/>
      <c r="D53" s="681"/>
      <c r="E53" s="681"/>
      <c r="F53" s="681"/>
      <c r="G53" s="681"/>
      <c r="H53" s="682"/>
    </row>
    <row r="54" spans="1:8" s="81" customFormat="1" x14ac:dyDescent="0.2">
      <c r="A54" s="956" t="s">
        <v>48</v>
      </c>
      <c r="B54" s="34">
        <f>+B42</f>
        <v>800000</v>
      </c>
      <c r="C54" s="957">
        <v>41791</v>
      </c>
      <c r="D54" s="740">
        <v>12</v>
      </c>
      <c r="E54" s="740">
        <v>3</v>
      </c>
      <c r="F54" s="740">
        <f>+E54*12</f>
        <v>36</v>
      </c>
      <c r="G54" s="958">
        <f t="shared" ref="G54:G59" si="6">+(B54/F54)*D54</f>
        <v>266666.66666666669</v>
      </c>
      <c r="H54" s="959">
        <f>+H42-G54</f>
        <v>111111.11111111112</v>
      </c>
    </row>
    <row r="55" spans="1:8" s="81" customFormat="1" x14ac:dyDescent="0.2">
      <c r="A55" s="956" t="s">
        <v>789</v>
      </c>
      <c r="B55" s="34">
        <f>+B43</f>
        <v>279450</v>
      </c>
      <c r="C55" s="957">
        <v>42339</v>
      </c>
      <c r="D55" s="740">
        <v>12</v>
      </c>
      <c r="E55" s="740">
        <v>3</v>
      </c>
      <c r="F55" s="740">
        <f>+E55*12</f>
        <v>36</v>
      </c>
      <c r="G55" s="958">
        <f t="shared" si="6"/>
        <v>93150</v>
      </c>
      <c r="H55" s="959">
        <f>+H43-G55</f>
        <v>60198.611111111124</v>
      </c>
    </row>
    <row r="56" spans="1:8" s="81" customFormat="1" x14ac:dyDescent="0.2">
      <c r="A56" s="956" t="s">
        <v>790</v>
      </c>
      <c r="B56" s="34">
        <f>+'15 Y 16'!C15-'VARIACION AF NIIF'!B57</f>
        <v>350000</v>
      </c>
      <c r="C56" s="957">
        <v>42644</v>
      </c>
      <c r="D56" s="740">
        <v>3</v>
      </c>
      <c r="E56" s="740">
        <v>3</v>
      </c>
      <c r="F56" s="740">
        <f>+E56*12</f>
        <v>36</v>
      </c>
      <c r="G56" s="958">
        <f t="shared" si="6"/>
        <v>29166.666666666668</v>
      </c>
      <c r="H56" s="959">
        <f>+H44-G56</f>
        <v>65277.777777777781</v>
      </c>
    </row>
    <row r="57" spans="1:8" s="81" customFormat="1" x14ac:dyDescent="0.2">
      <c r="A57" s="956" t="s">
        <v>49</v>
      </c>
      <c r="B57" s="34">
        <f>+B44</f>
        <v>200000</v>
      </c>
      <c r="C57" s="957">
        <v>41791</v>
      </c>
      <c r="D57" s="740">
        <v>12</v>
      </c>
      <c r="E57" s="740">
        <v>3</v>
      </c>
      <c r="F57" s="740">
        <f t="shared" ref="F57:F59" si="7">+E57*12</f>
        <v>36</v>
      </c>
      <c r="G57" s="958">
        <f t="shared" si="6"/>
        <v>66666.666666666672</v>
      </c>
      <c r="H57" s="959">
        <f>+H44-G57</f>
        <v>27777.777777777781</v>
      </c>
    </row>
    <row r="58" spans="1:8" s="81" customFormat="1" x14ac:dyDescent="0.2">
      <c r="A58" s="956" t="s">
        <v>445</v>
      </c>
      <c r="B58" s="34">
        <f>+B45</f>
        <v>1000000</v>
      </c>
      <c r="C58" s="957">
        <v>42339</v>
      </c>
      <c r="D58" s="740">
        <v>1</v>
      </c>
      <c r="E58" s="740">
        <v>10</v>
      </c>
      <c r="F58" s="740">
        <f t="shared" si="7"/>
        <v>120</v>
      </c>
      <c r="G58" s="958">
        <f t="shared" si="6"/>
        <v>8333.3333333333339</v>
      </c>
      <c r="H58" s="959">
        <f>+H45-G58</f>
        <v>983333.33333333326</v>
      </c>
    </row>
    <row r="59" spans="1:8" s="81" customFormat="1" ht="13.5" thickBot="1" x14ac:dyDescent="0.25">
      <c r="A59" s="960" t="s">
        <v>276</v>
      </c>
      <c r="B59" s="255">
        <f>+B46</f>
        <v>1000000</v>
      </c>
      <c r="C59" s="961">
        <v>41791</v>
      </c>
      <c r="D59" s="962">
        <v>12</v>
      </c>
      <c r="E59" s="962">
        <v>10</v>
      </c>
      <c r="F59" s="962">
        <f t="shared" si="7"/>
        <v>120</v>
      </c>
      <c r="G59" s="963">
        <f t="shared" si="6"/>
        <v>100000</v>
      </c>
      <c r="H59" s="964">
        <f>+H46-G59</f>
        <v>800000</v>
      </c>
    </row>
    <row r="60" spans="1:8" ht="13.5" thickBot="1" x14ac:dyDescent="0.25">
      <c r="A60" s="687" t="s">
        <v>18</v>
      </c>
      <c r="B60" s="691">
        <f>SUM(B54:B59)</f>
        <v>3629450</v>
      </c>
      <c r="C60" s="688"/>
      <c r="D60" s="688"/>
      <c r="E60" s="688"/>
      <c r="F60" s="688"/>
      <c r="G60" s="689">
        <f>SUM(G54:G59)</f>
        <v>563983.33333333337</v>
      </c>
      <c r="H60" s="689">
        <f>SUM(H54:H59)</f>
        <v>2047698.611111111</v>
      </c>
    </row>
    <row r="61" spans="1:8" ht="13.5" thickBot="1" x14ac:dyDescent="0.25">
      <c r="B61" s="453">
        <f>+B60-'15 Y 16'!C18</f>
        <v>0</v>
      </c>
    </row>
    <row r="62" spans="1:8" x14ac:dyDescent="0.2">
      <c r="A62" s="1076" t="s">
        <v>786</v>
      </c>
      <c r="B62" s="1077"/>
      <c r="C62" s="1077"/>
      <c r="D62" s="1077"/>
      <c r="E62" s="1077"/>
      <c r="F62" s="1077"/>
      <c r="G62" s="1077"/>
      <c r="H62" s="1078"/>
    </row>
    <row r="63" spans="1:8" x14ac:dyDescent="0.2">
      <c r="A63" s="1079" t="s">
        <v>9</v>
      </c>
      <c r="B63" s="1080"/>
      <c r="C63" s="1080"/>
      <c r="D63" s="1080"/>
      <c r="E63" s="1080"/>
      <c r="F63" s="1080"/>
      <c r="G63" s="1080"/>
      <c r="H63" s="1081"/>
    </row>
    <row r="64" spans="1:8" ht="13.5" thickBot="1" x14ac:dyDescent="0.25">
      <c r="A64" s="1082" t="s">
        <v>794</v>
      </c>
      <c r="B64" s="1083"/>
      <c r="C64" s="1083"/>
      <c r="D64" s="1083"/>
      <c r="E64" s="1083"/>
      <c r="F64" s="1083"/>
      <c r="G64" s="1083"/>
      <c r="H64" s="1084"/>
    </row>
    <row r="65" spans="1:8" ht="25.5" x14ac:dyDescent="0.2">
      <c r="A65" s="676" t="s">
        <v>778</v>
      </c>
      <c r="B65" s="677" t="s">
        <v>780</v>
      </c>
      <c r="C65" s="678" t="s">
        <v>769</v>
      </c>
      <c r="D65" s="678" t="s">
        <v>770</v>
      </c>
      <c r="E65" s="678" t="s">
        <v>771</v>
      </c>
      <c r="F65" s="678" t="s">
        <v>770</v>
      </c>
      <c r="G65" s="678" t="s">
        <v>781</v>
      </c>
      <c r="H65" s="679" t="s">
        <v>782</v>
      </c>
    </row>
    <row r="66" spans="1:8" x14ac:dyDescent="0.2">
      <c r="A66" s="680" t="s">
        <v>779</v>
      </c>
      <c r="B66" s="645"/>
      <c r="C66" s="681"/>
      <c r="D66" s="681"/>
      <c r="E66" s="681"/>
      <c r="F66" s="681"/>
      <c r="G66" s="681"/>
      <c r="H66" s="682"/>
    </row>
    <row r="67" spans="1:8" x14ac:dyDescent="0.2">
      <c r="A67" s="707" t="s">
        <v>48</v>
      </c>
      <c r="B67" s="708">
        <f t="shared" ref="B67:B72" si="8">+B54</f>
        <v>800000</v>
      </c>
      <c r="C67" s="709">
        <v>41791</v>
      </c>
      <c r="D67" s="710">
        <v>5</v>
      </c>
      <c r="E67" s="710">
        <v>3</v>
      </c>
      <c r="F67" s="710">
        <f>+E67*12</f>
        <v>36</v>
      </c>
      <c r="G67" s="711">
        <f>+(B67/F67)*D67</f>
        <v>111111.11111111111</v>
      </c>
      <c r="H67" s="712">
        <f t="shared" ref="H67:H72" si="9">+H54-G67</f>
        <v>0</v>
      </c>
    </row>
    <row r="68" spans="1:8" x14ac:dyDescent="0.2">
      <c r="A68" s="695" t="s">
        <v>789</v>
      </c>
      <c r="B68" s="696">
        <f t="shared" si="8"/>
        <v>279450</v>
      </c>
      <c r="C68" s="697">
        <v>42339</v>
      </c>
      <c r="D68" s="698">
        <v>8</v>
      </c>
      <c r="E68" s="698">
        <v>3</v>
      </c>
      <c r="F68" s="698">
        <f>+E68*12</f>
        <v>36</v>
      </c>
      <c r="G68" s="699">
        <f>+H55</f>
        <v>60198.611111111124</v>
      </c>
      <c r="H68" s="700">
        <f t="shared" si="9"/>
        <v>0</v>
      </c>
    </row>
    <row r="69" spans="1:8" x14ac:dyDescent="0.2">
      <c r="A69" s="701" t="s">
        <v>790</v>
      </c>
      <c r="B69" s="702">
        <f t="shared" si="8"/>
        <v>350000</v>
      </c>
      <c r="C69" s="703">
        <v>42644</v>
      </c>
      <c r="D69" s="704">
        <v>7</v>
      </c>
      <c r="E69" s="704">
        <v>3</v>
      </c>
      <c r="F69" s="704">
        <f>+E69*12</f>
        <v>36</v>
      </c>
      <c r="G69" s="705">
        <f>+H56</f>
        <v>65277.777777777781</v>
      </c>
      <c r="H69" s="706">
        <f t="shared" si="9"/>
        <v>0</v>
      </c>
    </row>
    <row r="70" spans="1:8" x14ac:dyDescent="0.2">
      <c r="A70" s="707" t="s">
        <v>49</v>
      </c>
      <c r="B70" s="708">
        <f t="shared" si="8"/>
        <v>200000</v>
      </c>
      <c r="C70" s="709">
        <v>41791</v>
      </c>
      <c r="D70" s="710">
        <v>12</v>
      </c>
      <c r="E70" s="710">
        <v>3</v>
      </c>
      <c r="F70" s="710">
        <f t="shared" ref="F70:F73" si="10">+E70*12</f>
        <v>36</v>
      </c>
      <c r="G70" s="711">
        <f>+H57</f>
        <v>27777.777777777781</v>
      </c>
      <c r="H70" s="712">
        <f t="shared" si="9"/>
        <v>0</v>
      </c>
    </row>
    <row r="71" spans="1:8" x14ac:dyDescent="0.2">
      <c r="A71" s="695" t="s">
        <v>445</v>
      </c>
      <c r="B71" s="696">
        <f t="shared" si="8"/>
        <v>1000000</v>
      </c>
      <c r="C71" s="697">
        <v>42339</v>
      </c>
      <c r="D71" s="698">
        <v>12</v>
      </c>
      <c r="E71" s="698">
        <v>10</v>
      </c>
      <c r="F71" s="698">
        <f t="shared" si="10"/>
        <v>120</v>
      </c>
      <c r="G71" s="699">
        <f>+(B71/F71)*D71</f>
        <v>100000</v>
      </c>
      <c r="H71" s="700">
        <f t="shared" si="9"/>
        <v>883333.33333333326</v>
      </c>
    </row>
    <row r="72" spans="1:8" x14ac:dyDescent="0.2">
      <c r="A72" s="719" t="s">
        <v>445</v>
      </c>
      <c r="B72" s="720">
        <f t="shared" si="8"/>
        <v>1000000</v>
      </c>
      <c r="C72" s="721">
        <v>42736</v>
      </c>
      <c r="D72" s="722">
        <v>12</v>
      </c>
      <c r="E72" s="722">
        <v>10</v>
      </c>
      <c r="F72" s="722">
        <f t="shared" ref="F72" si="11">+E72*12</f>
        <v>120</v>
      </c>
      <c r="G72" s="723">
        <f>+(B72/F72)*D72</f>
        <v>100000</v>
      </c>
      <c r="H72" s="724">
        <f t="shared" si="9"/>
        <v>700000</v>
      </c>
    </row>
    <row r="73" spans="1:8" ht="13.5" thickBot="1" x14ac:dyDescent="0.25">
      <c r="A73" s="713" t="s">
        <v>276</v>
      </c>
      <c r="B73" s="708">
        <f>+B59</f>
        <v>1000000</v>
      </c>
      <c r="C73" s="714">
        <v>41791</v>
      </c>
      <c r="D73" s="715">
        <v>12</v>
      </c>
      <c r="E73" s="715">
        <v>10</v>
      </c>
      <c r="F73" s="715">
        <f t="shared" si="10"/>
        <v>120</v>
      </c>
      <c r="G73" s="716">
        <f>+(B73/F73)*D73</f>
        <v>100000</v>
      </c>
      <c r="H73" s="717">
        <f>+H59-G73</f>
        <v>700000</v>
      </c>
    </row>
    <row r="74" spans="1:8" ht="13.5" thickBot="1" x14ac:dyDescent="0.25">
      <c r="A74" s="726" t="s">
        <v>18</v>
      </c>
      <c r="B74" s="718">
        <f>SUM(B67:B73)</f>
        <v>4629450</v>
      </c>
      <c r="C74" s="727"/>
      <c r="D74" s="727"/>
      <c r="E74" s="727"/>
      <c r="F74" s="727"/>
      <c r="G74" s="728">
        <f>SUM(G67:G73)</f>
        <v>564365.27777777775</v>
      </c>
      <c r="H74" s="729">
        <f>SUM(H67:H73)</f>
        <v>2283333.333333333</v>
      </c>
    </row>
    <row r="75" spans="1:8" x14ac:dyDescent="0.2">
      <c r="B75" s="34"/>
    </row>
    <row r="76" spans="1:8" ht="13.5" thickBot="1" x14ac:dyDescent="0.25">
      <c r="B76" s="453"/>
      <c r="G76" s="725"/>
    </row>
    <row r="77" spans="1:8" x14ac:dyDescent="0.2">
      <c r="A77" s="1085" t="s">
        <v>786</v>
      </c>
      <c r="B77" s="1086"/>
      <c r="C77" s="1086"/>
      <c r="D77" s="1086"/>
      <c r="E77" s="1086"/>
      <c r="F77" s="1086"/>
      <c r="G77" s="1086"/>
      <c r="H77" s="1087"/>
    </row>
    <row r="78" spans="1:8" x14ac:dyDescent="0.2">
      <c r="A78" s="1067" t="s">
        <v>9</v>
      </c>
      <c r="B78" s="1068"/>
      <c r="C78" s="1068"/>
      <c r="D78" s="1068"/>
      <c r="E78" s="1068"/>
      <c r="F78" s="1068"/>
      <c r="G78" s="1068"/>
      <c r="H78" s="1069"/>
    </row>
    <row r="79" spans="1:8" ht="13.5" thickBot="1" x14ac:dyDescent="0.25">
      <c r="A79" s="1070" t="s">
        <v>795</v>
      </c>
      <c r="B79" s="1071"/>
      <c r="C79" s="1071"/>
      <c r="D79" s="1071"/>
      <c r="E79" s="1071"/>
      <c r="F79" s="1071"/>
      <c r="G79" s="1071"/>
      <c r="H79" s="1072"/>
    </row>
    <row r="80" spans="1:8" ht="25.5" x14ac:dyDescent="0.2">
      <c r="A80" s="676" t="s">
        <v>778</v>
      </c>
      <c r="B80" s="677" t="s">
        <v>780</v>
      </c>
      <c r="C80" s="678" t="s">
        <v>769</v>
      </c>
      <c r="D80" s="678" t="s">
        <v>770</v>
      </c>
      <c r="E80" s="678" t="s">
        <v>771</v>
      </c>
      <c r="F80" s="678" t="s">
        <v>770</v>
      </c>
      <c r="G80" s="678" t="s">
        <v>781</v>
      </c>
      <c r="H80" s="679" t="s">
        <v>782</v>
      </c>
    </row>
    <row r="81" spans="1:8" x14ac:dyDescent="0.2">
      <c r="A81" s="680" t="s">
        <v>779</v>
      </c>
      <c r="B81" s="645"/>
      <c r="C81" s="681"/>
      <c r="D81" s="681"/>
      <c r="E81" s="681"/>
      <c r="F81" s="681"/>
      <c r="G81" s="681"/>
      <c r="H81" s="682"/>
    </row>
    <row r="82" spans="1:8" x14ac:dyDescent="0.2">
      <c r="A82" s="707" t="s">
        <v>48</v>
      </c>
      <c r="B82" s="708">
        <f t="shared" ref="B82:B88" si="12">+B67</f>
        <v>800000</v>
      </c>
      <c r="C82" s="709">
        <v>41791</v>
      </c>
      <c r="D82" s="710">
        <v>12</v>
      </c>
      <c r="E82" s="710">
        <v>3</v>
      </c>
      <c r="F82" s="710">
        <f>+E82*12</f>
        <v>36</v>
      </c>
      <c r="G82" s="711">
        <v>0</v>
      </c>
      <c r="H82" s="712">
        <f>+H67-G82</f>
        <v>0</v>
      </c>
    </row>
    <row r="83" spans="1:8" x14ac:dyDescent="0.2">
      <c r="A83" s="695" t="s">
        <v>789</v>
      </c>
      <c r="B83" s="696">
        <f t="shared" si="12"/>
        <v>279450</v>
      </c>
      <c r="C83" s="697">
        <v>42339</v>
      </c>
      <c r="D83" s="698">
        <v>12</v>
      </c>
      <c r="E83" s="698">
        <v>3</v>
      </c>
      <c r="F83" s="698">
        <f>+E83*12</f>
        <v>36</v>
      </c>
      <c r="G83" s="699">
        <v>0</v>
      </c>
      <c r="H83" s="700">
        <f>+H70-G83</f>
        <v>0</v>
      </c>
    </row>
    <row r="84" spans="1:8" x14ac:dyDescent="0.2">
      <c r="A84" s="701" t="s">
        <v>790</v>
      </c>
      <c r="B84" s="702">
        <f t="shared" si="12"/>
        <v>350000</v>
      </c>
      <c r="C84" s="703">
        <v>42644</v>
      </c>
      <c r="D84" s="704">
        <v>12</v>
      </c>
      <c r="E84" s="704">
        <v>3</v>
      </c>
      <c r="F84" s="704">
        <f>+E84*12</f>
        <v>36</v>
      </c>
      <c r="G84" s="705">
        <v>0</v>
      </c>
      <c r="H84" s="706">
        <f>+H69-G84</f>
        <v>0</v>
      </c>
    </row>
    <row r="85" spans="1:8" x14ac:dyDescent="0.2">
      <c r="A85" s="707" t="s">
        <v>49</v>
      </c>
      <c r="B85" s="708">
        <f t="shared" si="12"/>
        <v>200000</v>
      </c>
      <c r="C85" s="709">
        <v>41791</v>
      </c>
      <c r="D85" s="710">
        <v>12</v>
      </c>
      <c r="E85" s="710">
        <v>3</v>
      </c>
      <c r="F85" s="710">
        <f t="shared" ref="F85:F88" si="13">+E85*12</f>
        <v>36</v>
      </c>
      <c r="G85" s="711">
        <v>0</v>
      </c>
      <c r="H85" s="712">
        <f>+H70-G85</f>
        <v>0</v>
      </c>
    </row>
    <row r="86" spans="1:8" x14ac:dyDescent="0.2">
      <c r="A86" s="695" t="s">
        <v>445</v>
      </c>
      <c r="B86" s="696">
        <f t="shared" si="12"/>
        <v>1000000</v>
      </c>
      <c r="C86" s="697">
        <v>42339</v>
      </c>
      <c r="D86" s="698">
        <v>12</v>
      </c>
      <c r="E86" s="698">
        <v>10</v>
      </c>
      <c r="F86" s="698">
        <f t="shared" si="13"/>
        <v>120</v>
      </c>
      <c r="G86" s="699">
        <f>+(B86/F86)*D86</f>
        <v>100000</v>
      </c>
      <c r="H86" s="700">
        <f>+H72-G86</f>
        <v>600000</v>
      </c>
    </row>
    <row r="87" spans="1:8" x14ac:dyDescent="0.2">
      <c r="A87" s="719" t="s">
        <v>445</v>
      </c>
      <c r="B87" s="720">
        <f t="shared" si="12"/>
        <v>1000000</v>
      </c>
      <c r="C87" s="721">
        <v>42736</v>
      </c>
      <c r="D87" s="722">
        <v>12</v>
      </c>
      <c r="E87" s="722">
        <v>10</v>
      </c>
      <c r="F87" s="722">
        <f t="shared" si="13"/>
        <v>120</v>
      </c>
      <c r="G87" s="723">
        <f>+(B87/F87)*D87</f>
        <v>100000</v>
      </c>
      <c r="H87" s="724">
        <f>+H73-G87</f>
        <v>600000</v>
      </c>
    </row>
    <row r="88" spans="1:8" ht="13.5" thickBot="1" x14ac:dyDescent="0.25">
      <c r="A88" s="713" t="s">
        <v>276</v>
      </c>
      <c r="B88" s="708">
        <f t="shared" si="12"/>
        <v>1000000</v>
      </c>
      <c r="C88" s="714">
        <v>41791</v>
      </c>
      <c r="D88" s="715">
        <v>12</v>
      </c>
      <c r="E88" s="715">
        <v>10</v>
      </c>
      <c r="F88" s="715">
        <f t="shared" si="13"/>
        <v>120</v>
      </c>
      <c r="G88" s="716">
        <f>+(B88/F88)*D88</f>
        <v>100000</v>
      </c>
      <c r="H88" s="717">
        <f>+H73-G88</f>
        <v>600000</v>
      </c>
    </row>
    <row r="89" spans="1:8" ht="13.5" thickBot="1" x14ac:dyDescent="0.25">
      <c r="A89" s="726" t="s">
        <v>18</v>
      </c>
      <c r="B89" s="718">
        <f>SUM(B82:B88)</f>
        <v>4629450</v>
      </c>
      <c r="C89" s="727"/>
      <c r="D89" s="727"/>
      <c r="E89" s="727"/>
      <c r="F89" s="727"/>
      <c r="G89" s="728">
        <f>SUM(G82:G88)</f>
        <v>300000</v>
      </c>
      <c r="H89" s="729">
        <f>SUM(H82:H88)</f>
        <v>1800000</v>
      </c>
    </row>
    <row r="90" spans="1:8" x14ac:dyDescent="0.2">
      <c r="B90" s="453">
        <f>+B89-B74</f>
        <v>0</v>
      </c>
    </row>
    <row r="92" spans="1:8" x14ac:dyDescent="0.2">
      <c r="A92" s="4" t="s">
        <v>796</v>
      </c>
      <c r="B92" s="4"/>
      <c r="C92" s="4"/>
      <c r="D92" s="4"/>
      <c r="E92" s="4"/>
      <c r="F92" s="4"/>
      <c r="G92" s="730">
        <f>+G11+G47+G60+G74+G89</f>
        <v>2130555.555555556</v>
      </c>
    </row>
    <row r="93" spans="1:8" x14ac:dyDescent="0.2">
      <c r="G93" s="725">
        <f>-'17 Y 18'!C18</f>
        <v>1079450</v>
      </c>
    </row>
    <row r="94" spans="1:8" x14ac:dyDescent="0.2">
      <c r="G94" s="725">
        <f>+G92-G93</f>
        <v>1051105.555555556</v>
      </c>
    </row>
  </sheetData>
  <mergeCells count="18">
    <mergeCell ref="A16:F16"/>
    <mergeCell ref="A17:F17"/>
    <mergeCell ref="A18:F18"/>
    <mergeCell ref="A2:H2"/>
    <mergeCell ref="A3:H3"/>
    <mergeCell ref="A4:H4"/>
    <mergeCell ref="A38:H38"/>
    <mergeCell ref="A39:H39"/>
    <mergeCell ref="A40:H40"/>
    <mergeCell ref="A49:H49"/>
    <mergeCell ref="A50:H50"/>
    <mergeCell ref="A78:H78"/>
    <mergeCell ref="A79:H79"/>
    <mergeCell ref="A51:H51"/>
    <mergeCell ref="A62:H62"/>
    <mergeCell ref="A63:H63"/>
    <mergeCell ref="A64:H64"/>
    <mergeCell ref="A77:H77"/>
  </mergeCells>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I98"/>
  <sheetViews>
    <sheetView topLeftCell="A43" zoomScale="130" zoomScaleNormal="130" workbookViewId="0">
      <selection activeCell="A49" sqref="A49:H49"/>
    </sheetView>
  </sheetViews>
  <sheetFormatPr baseColWidth="10" defaultColWidth="12.5703125" defaultRowHeight="12.75" x14ac:dyDescent="0.2"/>
  <cols>
    <col min="1" max="1" width="42.42578125" style="17" bestFit="1" customWidth="1"/>
    <col min="2" max="2" width="6.140625" style="325" hidden="1" customWidth="1"/>
    <col min="3" max="3" width="17" style="21" hidden="1" customWidth="1"/>
    <col min="4" max="4" width="8.85546875" style="21" hidden="1" customWidth="1"/>
    <col min="5" max="5" width="12.85546875" style="21" bestFit="1" customWidth="1"/>
    <col min="6" max="6" width="7.85546875" style="21" bestFit="1" customWidth="1"/>
    <col min="7" max="7" width="12.85546875" style="21" hidden="1" customWidth="1"/>
    <col min="8" max="8" width="11.85546875" style="54" hidden="1" customWidth="1"/>
    <col min="9" max="9" width="13.140625" style="17" customWidth="1"/>
    <col min="10" max="16384" width="12.5703125" style="17"/>
  </cols>
  <sheetData>
    <row r="1" spans="1:8" s="4" customFormat="1" x14ac:dyDescent="0.2">
      <c r="A1" s="1037" t="s">
        <v>9</v>
      </c>
      <c r="B1" s="1037"/>
      <c r="C1" s="1037"/>
      <c r="D1" s="1037"/>
      <c r="E1" s="1037"/>
      <c r="F1" s="1037"/>
      <c r="G1" s="1037"/>
      <c r="H1" s="1037"/>
    </row>
    <row r="2" spans="1:8" s="4" customFormat="1" x14ac:dyDescent="0.2">
      <c r="A2" s="1037" t="s">
        <v>43</v>
      </c>
      <c r="B2" s="1037"/>
      <c r="C2" s="1037"/>
      <c r="D2" s="1037"/>
      <c r="E2" s="1037"/>
      <c r="F2" s="1037"/>
      <c r="G2" s="1037"/>
      <c r="H2" s="1037"/>
    </row>
    <row r="3" spans="1:8" s="4" customFormat="1" x14ac:dyDescent="0.2">
      <c r="A3" s="1037" t="s">
        <v>772</v>
      </c>
      <c r="B3" s="1037"/>
      <c r="C3" s="1037"/>
      <c r="D3" s="1037"/>
      <c r="E3" s="1037"/>
      <c r="F3" s="1037"/>
      <c r="G3" s="1037"/>
      <c r="H3" s="1037"/>
    </row>
    <row r="4" spans="1:8" ht="7.5" customHeight="1" thickBot="1" x14ac:dyDescent="0.25"/>
    <row r="5" spans="1:8" ht="13.5" thickBot="1" x14ac:dyDescent="0.25">
      <c r="A5" s="3" t="s">
        <v>1</v>
      </c>
      <c r="B5" s="1038" t="s">
        <v>10</v>
      </c>
      <c r="C5" s="1053" t="s">
        <v>11</v>
      </c>
      <c r="D5" s="1054"/>
      <c r="E5" s="1054"/>
      <c r="F5" s="1055"/>
      <c r="G5" s="1056" t="s">
        <v>12</v>
      </c>
      <c r="H5" s="1057"/>
    </row>
    <row r="6" spans="1:8" ht="15.75" customHeight="1" thickBot="1" x14ac:dyDescent="0.25">
      <c r="A6" s="3"/>
      <c r="B6" s="1052"/>
      <c r="C6" s="463">
        <v>2015</v>
      </c>
      <c r="D6" s="463" t="s">
        <v>13</v>
      </c>
      <c r="E6" s="464">
        <v>2014</v>
      </c>
      <c r="F6" s="465" t="s">
        <v>13</v>
      </c>
      <c r="G6" s="641" t="s">
        <v>14</v>
      </c>
      <c r="H6" s="467" t="s">
        <v>13</v>
      </c>
    </row>
    <row r="7" spans="1:8" x14ac:dyDescent="0.2">
      <c r="A7" s="4" t="s">
        <v>15</v>
      </c>
      <c r="B7" s="640"/>
      <c r="E7" s="24"/>
      <c r="F7" s="25"/>
    </row>
    <row r="8" spans="1:8" x14ac:dyDescent="0.2">
      <c r="A8" s="17" t="s">
        <v>0</v>
      </c>
      <c r="C8" s="21">
        <v>500000</v>
      </c>
      <c r="D8" s="26">
        <f>+C8/$C$11</f>
        <v>0.62402496099843996</v>
      </c>
      <c r="E8" s="21">
        <v>219000</v>
      </c>
      <c r="F8" s="28">
        <f>+E8/$E$11</f>
        <v>0.23385043822931437</v>
      </c>
      <c r="G8" s="21">
        <f t="shared" ref="G8:G10" si="0">+C8-E8</f>
        <v>281000</v>
      </c>
      <c r="H8" s="54">
        <f>+G8/E8</f>
        <v>1.2831050228310503</v>
      </c>
    </row>
    <row r="9" spans="1:8" x14ac:dyDescent="0.2">
      <c r="A9" s="17" t="s">
        <v>45</v>
      </c>
      <c r="C9" s="33">
        <v>201250</v>
      </c>
      <c r="D9" s="26">
        <f>+C9/$C$11</f>
        <v>0.25117004680187205</v>
      </c>
      <c r="E9" s="21">
        <v>57596</v>
      </c>
      <c r="F9" s="28">
        <f>+E9/$E$11</f>
        <v>6.1501597444089458E-2</v>
      </c>
      <c r="G9" s="21">
        <f t="shared" si="0"/>
        <v>143654</v>
      </c>
      <c r="H9" s="54">
        <f t="shared" ref="H9:H11" si="1">+G9/E9</f>
        <v>2.4941662615459408</v>
      </c>
    </row>
    <row r="10" spans="1:8" ht="12.75" customHeight="1" x14ac:dyDescent="0.2">
      <c r="A10" s="17" t="s">
        <v>39</v>
      </c>
      <c r="C10" s="21">
        <v>100000</v>
      </c>
      <c r="D10" s="26">
        <f>+C10/$C$11</f>
        <v>0.12480499219968799</v>
      </c>
      <c r="E10" s="21">
        <v>659900</v>
      </c>
      <c r="F10" s="28">
        <f>+E10/$E$11</f>
        <v>0.70464796432659615</v>
      </c>
      <c r="G10" s="21">
        <f t="shared" si="0"/>
        <v>-559900</v>
      </c>
      <c r="H10" s="54">
        <f t="shared" si="1"/>
        <v>-0.84846188816487345</v>
      </c>
    </row>
    <row r="11" spans="1:8" x14ac:dyDescent="0.2">
      <c r="A11" s="4" t="s">
        <v>16</v>
      </c>
      <c r="B11" s="640"/>
      <c r="C11" s="12">
        <f>SUM(C8:C10)</f>
        <v>801250</v>
      </c>
      <c r="D11" s="30">
        <f>+C11/$C$21</f>
        <v>0.19635111623005858</v>
      </c>
      <c r="E11" s="12">
        <f>SUM(E8:E10)</f>
        <v>936496</v>
      </c>
      <c r="F11" s="30">
        <f>+E11/$E$21</f>
        <v>0.34895466753754245</v>
      </c>
      <c r="G11" s="12">
        <f>SUM(G8:G10)</f>
        <v>-135246</v>
      </c>
      <c r="H11" s="345">
        <f t="shared" si="1"/>
        <v>-0.14441706104457466</v>
      </c>
    </row>
    <row r="12" spans="1:8" ht="6.75" customHeight="1" x14ac:dyDescent="0.2">
      <c r="A12" s="4"/>
      <c r="B12" s="640"/>
      <c r="C12" s="10"/>
      <c r="D12" s="10"/>
      <c r="E12" s="10"/>
      <c r="F12" s="32"/>
      <c r="G12" s="33"/>
    </row>
    <row r="13" spans="1:8" x14ac:dyDescent="0.2">
      <c r="A13" s="4" t="s">
        <v>17</v>
      </c>
      <c r="B13" s="640"/>
      <c r="C13" s="10"/>
      <c r="D13" s="10"/>
      <c r="E13" s="10"/>
      <c r="F13" s="32"/>
      <c r="G13" s="33"/>
    </row>
    <row r="14" spans="1:8" x14ac:dyDescent="0.2">
      <c r="A14" s="17" t="s">
        <v>48</v>
      </c>
      <c r="B14" s="640"/>
      <c r="C14" s="34">
        <f>800000+'RESUMEN GASTO 2015'!B6</f>
        <v>1079450</v>
      </c>
      <c r="D14" s="277">
        <f>+C14/C19</f>
        <v>0.3291558035646221</v>
      </c>
      <c r="E14" s="34">
        <v>800000</v>
      </c>
      <c r="F14" s="277">
        <f>+E14/$E$19</f>
        <v>0.45786963434022254</v>
      </c>
      <c r="G14" s="21">
        <f t="shared" ref="G14:G19" si="2">+C14-E14</f>
        <v>279450</v>
      </c>
      <c r="H14" s="54">
        <f t="shared" ref="H14:H19" si="3">+G14/E14</f>
        <v>0.34931250000000003</v>
      </c>
    </row>
    <row r="15" spans="1:8" x14ac:dyDescent="0.2">
      <c r="A15" s="17" t="s">
        <v>49</v>
      </c>
      <c r="B15" s="640"/>
      <c r="C15" s="34">
        <v>200000</v>
      </c>
      <c r="D15" s="277">
        <f>+C15/C19</f>
        <v>6.0985836039579806E-2</v>
      </c>
      <c r="E15" s="34">
        <v>200000</v>
      </c>
      <c r="F15" s="277">
        <f>+E15/$E$19</f>
        <v>0.11446740858505564</v>
      </c>
      <c r="G15" s="21">
        <f t="shared" si="2"/>
        <v>0</v>
      </c>
      <c r="H15" s="54">
        <f t="shared" si="3"/>
        <v>0</v>
      </c>
    </row>
    <row r="16" spans="1:8" x14ac:dyDescent="0.2">
      <c r="A16" s="17" t="s">
        <v>445</v>
      </c>
      <c r="B16" s="640"/>
      <c r="C16" s="34">
        <f>+'INGRESOS 15'!D4</f>
        <v>1000000</v>
      </c>
      <c r="D16" s="277">
        <f>+C16/C19</f>
        <v>0.30492918019789905</v>
      </c>
      <c r="E16" s="34">
        <v>0</v>
      </c>
      <c r="F16" s="277">
        <f>+E16/$E$19</f>
        <v>0</v>
      </c>
      <c r="G16" s="21">
        <f t="shared" si="2"/>
        <v>1000000</v>
      </c>
      <c r="H16" s="54">
        <v>1</v>
      </c>
    </row>
    <row r="17" spans="1:8" x14ac:dyDescent="0.2">
      <c r="A17" s="17" t="s">
        <v>276</v>
      </c>
      <c r="B17" s="640"/>
      <c r="C17" s="34">
        <v>1000000</v>
      </c>
      <c r="D17" s="277">
        <f>+C17/C19</f>
        <v>0.30492918019789905</v>
      </c>
      <c r="E17" s="34">
        <v>1000000</v>
      </c>
      <c r="F17" s="277">
        <f>+E17/$E$19</f>
        <v>0.57233704292527821</v>
      </c>
      <c r="G17" s="21">
        <f t="shared" si="2"/>
        <v>0</v>
      </c>
      <c r="H17" s="54">
        <f t="shared" ref="H17" si="4">+G17/E17</f>
        <v>0</v>
      </c>
    </row>
    <row r="18" spans="1:8" x14ac:dyDescent="0.2">
      <c r="A18" s="17" t="s">
        <v>773</v>
      </c>
      <c r="B18" s="640"/>
      <c r="C18" s="34">
        <v>0</v>
      </c>
      <c r="D18" s="277"/>
      <c r="E18" s="34">
        <f>-+'VARIACION AF NIIF'!G11</f>
        <v>-252777.77777777778</v>
      </c>
      <c r="F18" s="277">
        <f>+E18/$E$19</f>
        <v>-0.14467408585055644</v>
      </c>
    </row>
    <row r="19" spans="1:8" x14ac:dyDescent="0.2">
      <c r="A19" s="4" t="s">
        <v>18</v>
      </c>
      <c r="B19" s="640"/>
      <c r="C19" s="12">
        <f>SUM(C14:C17)</f>
        <v>3279450</v>
      </c>
      <c r="D19" s="30">
        <f>+C19/C21</f>
        <v>0.80364888376994148</v>
      </c>
      <c r="E19" s="12">
        <f>SUM(E14:E18)</f>
        <v>1747222.2222222222</v>
      </c>
      <c r="F19" s="30">
        <f>+E19/E21</f>
        <v>0.65104533246245766</v>
      </c>
      <c r="G19" s="278">
        <f t="shared" si="2"/>
        <v>1532227.7777777778</v>
      </c>
      <c r="H19" s="345">
        <f t="shared" si="3"/>
        <v>0.87695071542130365</v>
      </c>
    </row>
    <row r="20" spans="1:8" x14ac:dyDescent="0.2">
      <c r="A20" s="4"/>
      <c r="B20" s="640"/>
      <c r="C20" s="10"/>
      <c r="D20" s="10"/>
      <c r="E20" s="10"/>
      <c r="F20" s="32"/>
      <c r="G20" s="33"/>
    </row>
    <row r="21" spans="1:8" s="4" customFormat="1" ht="13.5" thickBot="1" x14ac:dyDescent="0.25">
      <c r="A21" s="4" t="s">
        <v>19</v>
      </c>
      <c r="B21" s="640"/>
      <c r="C21" s="38">
        <f>+C19+C11</f>
        <v>4080700</v>
      </c>
      <c r="D21" s="39">
        <f>+C21/$C$21</f>
        <v>1</v>
      </c>
      <c r="E21" s="38">
        <f>+E19+E11</f>
        <v>2683718.222222222</v>
      </c>
      <c r="F21" s="40">
        <f>+E21/$E$21</f>
        <v>1</v>
      </c>
      <c r="G21" s="41">
        <f>+C21-E21</f>
        <v>1396981.777777778</v>
      </c>
      <c r="H21" s="346">
        <f>+G21/E21</f>
        <v>0.52053966255109418</v>
      </c>
    </row>
    <row r="22" spans="1:8" ht="12" customHeight="1" thickTop="1" x14ac:dyDescent="0.2"/>
    <row r="23" spans="1:8" ht="12" customHeight="1" thickBot="1" x14ac:dyDescent="0.25"/>
    <row r="24" spans="1:8" ht="13.5" thickBot="1" x14ac:dyDescent="0.25">
      <c r="A24" s="328" t="s">
        <v>20</v>
      </c>
      <c r="B24" s="1038" t="s">
        <v>10</v>
      </c>
      <c r="C24" s="1053" t="str">
        <f>+C5</f>
        <v xml:space="preserve">DICIEMBRE 31 DE </v>
      </c>
      <c r="D24" s="1054"/>
      <c r="E24" s="1054"/>
      <c r="F24" s="1055"/>
      <c r="G24" s="1056" t="s">
        <v>12</v>
      </c>
      <c r="H24" s="1057"/>
    </row>
    <row r="25" spans="1:8" ht="15.75" customHeight="1" thickBot="1" x14ac:dyDescent="0.25">
      <c r="B25" s="1052"/>
      <c r="C25" s="463">
        <f>+C6</f>
        <v>2015</v>
      </c>
      <c r="D25" s="463" t="s">
        <v>13</v>
      </c>
      <c r="E25" s="468">
        <f>+E6</f>
        <v>2014</v>
      </c>
      <c r="F25" s="465" t="s">
        <v>13</v>
      </c>
      <c r="G25" s="641" t="s">
        <v>14</v>
      </c>
      <c r="H25" s="467" t="s">
        <v>13</v>
      </c>
    </row>
    <row r="26" spans="1:8" x14ac:dyDescent="0.2">
      <c r="A26" s="45" t="s">
        <v>21</v>
      </c>
      <c r="B26" s="329"/>
    </row>
    <row r="27" spans="1:8" x14ac:dyDescent="0.2">
      <c r="A27" s="11" t="s">
        <v>189</v>
      </c>
      <c r="B27" s="330"/>
      <c r="C27" s="48">
        <f>257000+120000+45000+147000</f>
        <v>569000</v>
      </c>
      <c r="D27" s="49">
        <v>0</v>
      </c>
      <c r="E27" s="48">
        <f>+'13 Y 14'!C24</f>
        <v>0</v>
      </c>
      <c r="F27" s="49">
        <v>0</v>
      </c>
      <c r="G27" s="21">
        <f t="shared" ref="G27" si="5">+C27-E27</f>
        <v>569000</v>
      </c>
      <c r="H27" s="54">
        <v>0</v>
      </c>
    </row>
    <row r="28" spans="1:8" x14ac:dyDescent="0.2">
      <c r="A28" s="6" t="s">
        <v>22</v>
      </c>
      <c r="B28" s="329"/>
      <c r="C28" s="50">
        <f>SUM(C27:C27)</f>
        <v>569000</v>
      </c>
      <c r="D28" s="51">
        <v>0</v>
      </c>
      <c r="E28" s="50">
        <f>SUM(E27:E27)</f>
        <v>0</v>
      </c>
      <c r="F28" s="51" t="e">
        <f>+E28/E30</f>
        <v>#DIV/0!</v>
      </c>
      <c r="G28" s="52">
        <f>SUM(G27:G27)</f>
        <v>569000</v>
      </c>
      <c r="H28" s="347">
        <v>0</v>
      </c>
    </row>
    <row r="29" spans="1:8" ht="7.5" customHeight="1" x14ac:dyDescent="0.2">
      <c r="A29" s="7"/>
      <c r="B29" s="331"/>
      <c r="C29" s="43"/>
      <c r="D29" s="54"/>
      <c r="E29" s="43"/>
      <c r="F29" s="54"/>
    </row>
    <row r="30" spans="1:8" ht="13.5" thickBot="1" x14ac:dyDescent="0.25">
      <c r="A30" s="6" t="s">
        <v>23</v>
      </c>
      <c r="B30" s="329"/>
      <c r="C30" s="55">
        <f>+C28</f>
        <v>569000</v>
      </c>
      <c r="D30" s="56">
        <v>1</v>
      </c>
      <c r="E30" s="55">
        <f>+E28</f>
        <v>0</v>
      </c>
      <c r="F30" s="56">
        <v>1</v>
      </c>
      <c r="G30" s="55">
        <f>+G28</f>
        <v>569000</v>
      </c>
      <c r="H30" s="346"/>
    </row>
    <row r="31" spans="1:8" ht="9" customHeight="1" thickTop="1" x14ac:dyDescent="0.2">
      <c r="A31" s="7"/>
      <c r="B31" s="331"/>
      <c r="C31" s="43">
        <f>C30-[1]Bcegeneral!D124</f>
        <v>-197060930.33000001</v>
      </c>
      <c r="D31" s="54"/>
      <c r="F31" s="57"/>
    </row>
    <row r="32" spans="1:8" x14ac:dyDescent="0.2">
      <c r="A32" s="328" t="s">
        <v>2</v>
      </c>
      <c r="B32" s="329"/>
      <c r="D32" s="54"/>
      <c r="E32" s="58"/>
      <c r="F32" s="59"/>
    </row>
    <row r="33" spans="1:9" ht="9.75" customHeight="1" x14ac:dyDescent="0.2">
      <c r="A33" s="328"/>
      <c r="B33" s="329"/>
      <c r="D33" s="54"/>
      <c r="E33" s="58"/>
      <c r="F33" s="59"/>
    </row>
    <row r="34" spans="1:9" x14ac:dyDescent="0.2">
      <c r="A34" s="5" t="s">
        <v>40</v>
      </c>
      <c r="B34" s="330"/>
      <c r="C34" s="48">
        <v>1000000</v>
      </c>
      <c r="D34" s="26">
        <f>+C34/$C$39</f>
        <v>0.28476239499799594</v>
      </c>
      <c r="E34" s="48">
        <v>1000000</v>
      </c>
      <c r="F34" s="49">
        <f>+E34/$E$39</f>
        <v>0.37261737705311204</v>
      </c>
      <c r="G34" s="21">
        <f t="shared" ref="G34:G37" si="6">+C34-E34</f>
        <v>0</v>
      </c>
      <c r="H34" s="54">
        <f t="shared" ref="H34:H39" si="7">+G34/E34</f>
        <v>0</v>
      </c>
    </row>
    <row r="35" spans="1:9" x14ac:dyDescent="0.2">
      <c r="A35" s="5" t="s">
        <v>188</v>
      </c>
      <c r="B35" s="330"/>
      <c r="C35" s="48">
        <v>3030072</v>
      </c>
      <c r="D35" s="26">
        <f>+C35/$C$39</f>
        <v>0.86285055973636748</v>
      </c>
      <c r="E35" s="48">
        <v>2000000</v>
      </c>
      <c r="F35" s="49">
        <f>+E35/$E$39</f>
        <v>0.74523475410622408</v>
      </c>
      <c r="G35" s="21">
        <f t="shared" si="6"/>
        <v>1030072</v>
      </c>
      <c r="H35" s="54">
        <f t="shared" si="7"/>
        <v>0.51503600000000005</v>
      </c>
    </row>
    <row r="36" spans="1:9" x14ac:dyDescent="0.2">
      <c r="A36" s="5" t="s">
        <v>46</v>
      </c>
      <c r="B36" s="330"/>
      <c r="C36" s="48">
        <f>+E36+E37</f>
        <v>-63504.119999999995</v>
      </c>
      <c r="D36" s="26">
        <f>+C36/$C$39</f>
        <v>-1.8083585303440133E-2</v>
      </c>
      <c r="E36" s="48">
        <f>+'13 Y 14'!C34</f>
        <v>600630.48</v>
      </c>
      <c r="F36" s="49">
        <f t="shared" ref="F36:F37" si="8">+E36/$E$39</f>
        <v>0.22380535403575166</v>
      </c>
      <c r="G36" s="21">
        <f t="shared" si="6"/>
        <v>-664134.6</v>
      </c>
      <c r="H36" s="54">
        <f t="shared" si="7"/>
        <v>-1.1057290998618652</v>
      </c>
    </row>
    <row r="37" spans="1:9" x14ac:dyDescent="0.2">
      <c r="A37" s="5" t="s">
        <v>41</v>
      </c>
      <c r="B37" s="330"/>
      <c r="C37" s="21">
        <f>+C92</f>
        <v>-454868.24</v>
      </c>
      <c r="D37" s="26">
        <f>+C37/$C$39</f>
        <v>-0.12952936943092322</v>
      </c>
      <c r="E37" s="48">
        <f>+'13 Y 14'!E33+'13 Y 14'!E34</f>
        <v>-664134.6</v>
      </c>
      <c r="F37" s="49">
        <f t="shared" si="8"/>
        <v>-0.24746809266221775</v>
      </c>
      <c r="G37" s="21">
        <f t="shared" si="6"/>
        <v>209266.36</v>
      </c>
      <c r="H37" s="54">
        <f t="shared" si="7"/>
        <v>-0.31509630728469801</v>
      </c>
    </row>
    <row r="38" spans="1:9" x14ac:dyDescent="0.2">
      <c r="A38" s="5" t="s">
        <v>775</v>
      </c>
      <c r="B38" s="330"/>
      <c r="D38" s="26"/>
      <c r="E38" s="48">
        <f>-'VARIACION AF NIIF'!G11</f>
        <v>-252777.77777777778</v>
      </c>
      <c r="F38" s="49"/>
    </row>
    <row r="39" spans="1:9" x14ac:dyDescent="0.2">
      <c r="A39" s="6" t="s">
        <v>3</v>
      </c>
      <c r="B39" s="329"/>
      <c r="C39" s="50">
        <f>SUM(C34:C37)</f>
        <v>3511699.6399999997</v>
      </c>
      <c r="D39" s="51">
        <f>+C39/C41</f>
        <v>0.86056312637604471</v>
      </c>
      <c r="E39" s="50">
        <f>SUM(E34:E38)</f>
        <v>2683718.1022222219</v>
      </c>
      <c r="F39" s="51">
        <f>+E39/E41</f>
        <v>1</v>
      </c>
      <c r="G39" s="52">
        <f>SUM(G34:G37)</f>
        <v>575203.76</v>
      </c>
      <c r="H39" s="347">
        <f t="shared" si="7"/>
        <v>0.21433091632228779</v>
      </c>
    </row>
    <row r="40" spans="1:9" ht="12" customHeight="1" x14ac:dyDescent="0.2">
      <c r="A40" s="7"/>
      <c r="B40" s="331"/>
      <c r="C40" s="60"/>
      <c r="D40" s="51"/>
      <c r="E40" s="61"/>
      <c r="F40" s="62"/>
      <c r="G40" s="62"/>
    </row>
    <row r="41" spans="1:9" s="8" customFormat="1" ht="13.5" thickBot="1" x14ac:dyDescent="0.25">
      <c r="A41" s="8" t="s">
        <v>24</v>
      </c>
      <c r="B41" s="332"/>
      <c r="C41" s="64">
        <f>+C39+C30</f>
        <v>4080699.6399999997</v>
      </c>
      <c r="D41" s="65">
        <f>+C41/C41</f>
        <v>1</v>
      </c>
      <c r="E41" s="66">
        <f>+E39+E30</f>
        <v>2683718.1022222219</v>
      </c>
      <c r="F41" s="65">
        <f>+E41/E41</f>
        <v>1</v>
      </c>
      <c r="G41" s="66">
        <f>+G39+G30</f>
        <v>1144203.76</v>
      </c>
      <c r="H41" s="346">
        <f>+G41/E41</f>
        <v>0.42635020386550854</v>
      </c>
    </row>
    <row r="42" spans="1:9" s="67" customFormat="1" ht="17.25" customHeight="1" thickTop="1" x14ac:dyDescent="0.2">
      <c r="B42" s="333"/>
      <c r="C42" s="123">
        <f>+C21-C41</f>
        <v>0.36000000033527613</v>
      </c>
      <c r="D42" s="69"/>
      <c r="E42" s="123">
        <f>+E41-E21</f>
        <v>-0.12000000011175871</v>
      </c>
      <c r="F42" s="43"/>
      <c r="G42" s="70">
        <v>0</v>
      </c>
      <c r="H42" s="348"/>
    </row>
    <row r="43" spans="1:9" s="67" customFormat="1" ht="17.25" customHeight="1" x14ac:dyDescent="0.2">
      <c r="B43" s="333"/>
      <c r="C43" s="123"/>
      <c r="D43" s="69"/>
      <c r="E43" s="123"/>
      <c r="F43" s="43"/>
      <c r="G43" s="70"/>
      <c r="H43" s="348"/>
    </row>
    <row r="44" spans="1:9" s="67" customFormat="1" ht="17.25" customHeight="1" x14ac:dyDescent="0.2">
      <c r="B44" s="333"/>
      <c r="C44" s="123"/>
      <c r="D44" s="69"/>
      <c r="E44" s="123"/>
      <c r="F44" s="43"/>
      <c r="G44" s="70"/>
      <c r="H44" s="348"/>
    </row>
    <row r="45" spans="1:9" s="8" customFormat="1" x14ac:dyDescent="0.2">
      <c r="B45" s="332"/>
      <c r="C45" s="13"/>
      <c r="D45" s="13"/>
      <c r="E45" s="13"/>
      <c r="F45" s="21"/>
      <c r="G45" s="21"/>
      <c r="H45" s="100"/>
    </row>
    <row r="46" spans="1:9" s="8" customFormat="1" x14ac:dyDescent="0.2">
      <c r="A46" s="334" t="s">
        <v>42</v>
      </c>
      <c r="B46" s="334"/>
      <c r="E46" s="1051" t="s">
        <v>287</v>
      </c>
      <c r="F46" s="1051"/>
      <c r="G46" s="1051"/>
      <c r="H46" s="1051"/>
      <c r="I46" s="1051"/>
    </row>
    <row r="47" spans="1:9" s="8" customFormat="1" x14ac:dyDescent="0.2">
      <c r="A47" s="334" t="s">
        <v>7</v>
      </c>
      <c r="B47" s="334"/>
      <c r="E47" s="1051" t="s">
        <v>286</v>
      </c>
      <c r="F47" s="1051"/>
      <c r="G47" s="1051"/>
      <c r="H47" s="1051"/>
      <c r="I47" s="1051"/>
    </row>
    <row r="48" spans="1:9" s="8" customFormat="1" ht="3" customHeight="1" x14ac:dyDescent="0.2">
      <c r="A48" s="334"/>
      <c r="B48" s="334"/>
      <c r="C48" s="638"/>
      <c r="D48" s="638"/>
      <c r="E48" s="638"/>
      <c r="F48" s="639"/>
      <c r="G48" s="639"/>
      <c r="H48" s="639"/>
    </row>
    <row r="49" spans="1:9" s="4" customFormat="1" x14ac:dyDescent="0.2">
      <c r="A49" s="1037" t="str">
        <f>+A1</f>
        <v>FUNDACION AKAPANA</v>
      </c>
      <c r="B49" s="1037"/>
      <c r="C49" s="1037"/>
      <c r="D49" s="1037"/>
      <c r="E49" s="1037"/>
      <c r="F49" s="1037"/>
      <c r="G49" s="1037"/>
      <c r="H49" s="1037"/>
    </row>
    <row r="50" spans="1:9" s="4" customFormat="1" x14ac:dyDescent="0.2">
      <c r="A50" s="1037" t="str">
        <f>+A2</f>
        <v>NIT. 900.326.707-3</v>
      </c>
      <c r="B50" s="1037"/>
      <c r="C50" s="1037"/>
      <c r="D50" s="1037"/>
      <c r="E50" s="1037"/>
      <c r="F50" s="1037"/>
      <c r="G50" s="1037"/>
      <c r="H50" s="1037"/>
    </row>
    <row r="51" spans="1:9" s="4" customFormat="1" ht="13.5" thickBot="1" x14ac:dyDescent="0.25">
      <c r="A51" s="1037" t="s">
        <v>25</v>
      </c>
      <c r="B51" s="1037"/>
      <c r="C51" s="1037"/>
      <c r="D51" s="1037"/>
      <c r="E51" s="1037"/>
      <c r="F51" s="1037"/>
      <c r="G51" s="1037"/>
      <c r="H51" s="1037"/>
    </row>
    <row r="52" spans="1:9" s="4" customFormat="1" ht="15.75" customHeight="1" thickBot="1" x14ac:dyDescent="0.25">
      <c r="A52" s="335"/>
      <c r="B52" s="1038" t="s">
        <v>10</v>
      </c>
      <c r="C52" s="1041" t="s">
        <v>26</v>
      </c>
      <c r="D52" s="1042"/>
      <c r="E52" s="1042"/>
      <c r="F52" s="1043"/>
      <c r="G52" s="1044" t="s">
        <v>12</v>
      </c>
      <c r="H52" s="1045"/>
    </row>
    <row r="53" spans="1:9" ht="13.5" thickBot="1" x14ac:dyDescent="0.25">
      <c r="B53" s="1039"/>
      <c r="C53" s="1048" t="s">
        <v>27</v>
      </c>
      <c r="D53" s="1049"/>
      <c r="E53" s="1049"/>
      <c r="F53" s="1050"/>
      <c r="G53" s="1046"/>
      <c r="H53" s="1047"/>
    </row>
    <row r="54" spans="1:9" ht="13.5" customHeight="1" thickBot="1" x14ac:dyDescent="0.25">
      <c r="A54" s="7"/>
      <c r="B54" s="1040"/>
      <c r="C54" s="463">
        <f>+C6</f>
        <v>2015</v>
      </c>
      <c r="D54" s="464" t="s">
        <v>13</v>
      </c>
      <c r="E54" s="468">
        <f>+E6</f>
        <v>2014</v>
      </c>
      <c r="F54" s="469" t="s">
        <v>13</v>
      </c>
      <c r="G54" s="641" t="s">
        <v>14</v>
      </c>
      <c r="H54" s="467" t="s">
        <v>13</v>
      </c>
    </row>
    <row r="55" spans="1:9" x14ac:dyDescent="0.2">
      <c r="A55" s="7" t="s">
        <v>470</v>
      </c>
      <c r="B55" s="331"/>
      <c r="C55" s="82">
        <f>+'INGRESOS 15'!C43+'INGRESOS 15'!D43+'INGRESOS 15'!E43-'INGRESOS 15'!D4</f>
        <v>34565100</v>
      </c>
      <c r="D55" s="26">
        <v>1</v>
      </c>
      <c r="E55" s="82">
        <f>+'INGRESO 13'!E21</f>
        <v>5472000</v>
      </c>
      <c r="F55" s="26">
        <f>+E55/(+E55+E85)</f>
        <v>0.99996828865184029</v>
      </c>
      <c r="G55" s="21">
        <f>+C55-E55</f>
        <v>29093100</v>
      </c>
      <c r="H55" s="54">
        <f>+G55/E55</f>
        <v>5.31672149122807</v>
      </c>
      <c r="I55" s="84"/>
    </row>
    <row r="56" spans="1:9" ht="3.75" customHeight="1" x14ac:dyDescent="0.2">
      <c r="A56" s="7"/>
      <c r="B56" s="331"/>
      <c r="C56" s="82"/>
      <c r="D56" s="85"/>
      <c r="E56" s="83">
        <v>0</v>
      </c>
      <c r="F56" s="85">
        <f>+E56/E55</f>
        <v>0</v>
      </c>
      <c r="G56" s="83">
        <f>+C56-E56</f>
        <v>0</v>
      </c>
      <c r="H56" s="104"/>
    </row>
    <row r="57" spans="1:9" x14ac:dyDescent="0.2">
      <c r="A57" s="91" t="s">
        <v>473</v>
      </c>
      <c r="B57" s="334"/>
      <c r="C57" s="454">
        <f>+C55-C56</f>
        <v>34565100</v>
      </c>
      <c r="D57" s="455">
        <f>+C57/C55</f>
        <v>1</v>
      </c>
      <c r="E57" s="456">
        <f>+E55-E56</f>
        <v>5472000</v>
      </c>
      <c r="F57" s="455">
        <f>+E57/E55</f>
        <v>1</v>
      </c>
      <c r="G57" s="457">
        <f>+G55-G56</f>
        <v>29093100</v>
      </c>
      <c r="H57" s="458">
        <f t="shared" ref="H57:H92" si="9">+G57/E57</f>
        <v>5.31672149122807</v>
      </c>
    </row>
    <row r="58" spans="1:9" x14ac:dyDescent="0.2">
      <c r="A58" s="7"/>
      <c r="B58" s="331"/>
      <c r="C58" s="83"/>
      <c r="D58" s="85"/>
      <c r="E58" s="83"/>
      <c r="F58" s="85"/>
      <c r="G58" s="98"/>
    </row>
    <row r="59" spans="1:9" s="4" customFormat="1" x14ac:dyDescent="0.2">
      <c r="A59" s="91" t="s">
        <v>31</v>
      </c>
      <c r="B59" s="334"/>
      <c r="C59" s="459">
        <f>+C61</f>
        <v>34928681</v>
      </c>
      <c r="D59" s="455">
        <f>+C59/C55</f>
        <v>1.0105187313214774</v>
      </c>
      <c r="E59" s="456">
        <f>+E61</f>
        <v>5379044</v>
      </c>
      <c r="F59" s="455">
        <f>E59/E55</f>
        <v>0.98301242690058477</v>
      </c>
      <c r="G59" s="456">
        <f>SUM(G61:G82)</f>
        <v>59099274</v>
      </c>
      <c r="H59" s="458">
        <f t="shared" si="9"/>
        <v>10.986947494759292</v>
      </c>
    </row>
    <row r="60" spans="1:9" s="4" customFormat="1" ht="9" customHeight="1" x14ac:dyDescent="0.2">
      <c r="A60" s="91"/>
      <c r="B60" s="331"/>
      <c r="C60" s="24"/>
      <c r="D60" s="100"/>
      <c r="E60" s="24"/>
      <c r="F60" s="97"/>
      <c r="G60" s="101"/>
      <c r="H60" s="100"/>
    </row>
    <row r="61" spans="1:9" x14ac:dyDescent="0.2">
      <c r="A61" s="107" t="s">
        <v>32</v>
      </c>
      <c r="B61" s="338"/>
      <c r="C61" s="95">
        <f>SUM(C62:C81)</f>
        <v>34928681</v>
      </c>
      <c r="D61" s="353">
        <f>+C61/$C$59</f>
        <v>1</v>
      </c>
      <c r="E61" s="96">
        <f>SUM(E62:E82)</f>
        <v>5379044</v>
      </c>
      <c r="F61" s="344">
        <f>+E61/E59</f>
        <v>1</v>
      </c>
      <c r="G61" s="24">
        <f>+C61-E61</f>
        <v>29549637</v>
      </c>
      <c r="H61" s="100">
        <f t="shared" si="9"/>
        <v>5.493473747379646</v>
      </c>
    </row>
    <row r="62" spans="1:9" x14ac:dyDescent="0.2">
      <c r="A62" s="102" t="s">
        <v>472</v>
      </c>
      <c r="B62" s="338"/>
      <c r="C62" s="83">
        <f>+'INGRESOS 15'!E5</f>
        <v>19965100</v>
      </c>
      <c r="D62" s="104">
        <f t="shared" ref="D62:D81" si="10">+C62/$C$59</f>
        <v>0.57159616190488272</v>
      </c>
      <c r="E62" s="82">
        <v>0</v>
      </c>
      <c r="F62" s="36">
        <f t="shared" ref="F62" si="11">+E62/$E$61</f>
        <v>0</v>
      </c>
      <c r="G62" s="21">
        <f>+C62-E62</f>
        <v>19965100</v>
      </c>
      <c r="H62" s="54">
        <v>1</v>
      </c>
    </row>
    <row r="63" spans="1:9" x14ac:dyDescent="0.2">
      <c r="A63" s="102" t="s">
        <v>117</v>
      </c>
      <c r="B63" s="338"/>
      <c r="C63" s="82">
        <v>0</v>
      </c>
      <c r="D63" s="104">
        <f t="shared" si="10"/>
        <v>0</v>
      </c>
      <c r="E63" s="339">
        <v>75000</v>
      </c>
      <c r="F63" s="36">
        <f>+E63/$E$61</f>
        <v>1.3942998049467525E-2</v>
      </c>
      <c r="G63" s="83">
        <f t="shared" ref="G63:G81" si="12">+C63-E63</f>
        <v>-75000</v>
      </c>
      <c r="H63" s="54">
        <f t="shared" si="9"/>
        <v>-1</v>
      </c>
    </row>
    <row r="64" spans="1:9" x14ac:dyDescent="0.2">
      <c r="A64" s="102" t="s">
        <v>108</v>
      </c>
      <c r="B64" s="338"/>
      <c r="C64" s="82">
        <f>+'RESUMEN GASTO 2015'!B14</f>
        <v>1132802</v>
      </c>
      <c r="D64" s="104">
        <f t="shared" si="10"/>
        <v>3.2431857361003701E-2</v>
      </c>
      <c r="E64" s="339">
        <v>1213520</v>
      </c>
      <c r="F64" s="36">
        <f t="shared" ref="F64:F81" si="13">+E64/$E$61</f>
        <v>0.22560142657319776</v>
      </c>
      <c r="G64" s="83">
        <f t="shared" si="12"/>
        <v>-80718</v>
      </c>
      <c r="H64" s="54">
        <f t="shared" si="9"/>
        <v>-6.6515591007976799E-2</v>
      </c>
    </row>
    <row r="65" spans="1:8" x14ac:dyDescent="0.2">
      <c r="A65" s="102" t="s">
        <v>109</v>
      </c>
      <c r="B65" s="338"/>
      <c r="C65" s="82">
        <f>+'RESUMEN GASTO 2015'!B17</f>
        <v>1192750</v>
      </c>
      <c r="D65" s="104">
        <f t="shared" si="10"/>
        <v>3.414815463544129E-2</v>
      </c>
      <c r="E65" s="339">
        <v>442060</v>
      </c>
      <c r="F65" s="36">
        <f t="shared" si="13"/>
        <v>8.2181889569968192E-2</v>
      </c>
      <c r="G65" s="83">
        <f t="shared" si="12"/>
        <v>750690</v>
      </c>
      <c r="H65" s="54">
        <f t="shared" si="9"/>
        <v>1.698163145274397</v>
      </c>
    </row>
    <row r="66" spans="1:8" x14ac:dyDescent="0.2">
      <c r="A66" s="102" t="s">
        <v>310</v>
      </c>
      <c r="B66" s="338"/>
      <c r="C66" s="82">
        <f>+'RESUMEN GASTO 2015'!B15+'RESUMEN GASTO 2015'!B16</f>
        <v>547370</v>
      </c>
      <c r="D66" s="104">
        <f t="shared" si="10"/>
        <v>1.567107558398784E-2</v>
      </c>
      <c r="E66" s="339">
        <v>0</v>
      </c>
      <c r="F66" s="36">
        <f t="shared" si="13"/>
        <v>0</v>
      </c>
      <c r="G66" s="83">
        <f t="shared" si="12"/>
        <v>547370</v>
      </c>
      <c r="H66" s="54">
        <v>1</v>
      </c>
    </row>
    <row r="67" spans="1:8" x14ac:dyDescent="0.2">
      <c r="A67" s="102" t="s">
        <v>309</v>
      </c>
      <c r="B67" s="338"/>
      <c r="C67" s="82">
        <f>+'RESUMEN GASTO 2015'!B18</f>
        <v>840850</v>
      </c>
      <c r="D67" s="104">
        <f t="shared" si="10"/>
        <v>2.4073339614513356E-2</v>
      </c>
      <c r="E67" s="339">
        <v>0</v>
      </c>
      <c r="F67" s="36">
        <f t="shared" si="13"/>
        <v>0</v>
      </c>
      <c r="G67" s="83">
        <f t="shared" si="12"/>
        <v>840850</v>
      </c>
      <c r="H67" s="54">
        <v>1</v>
      </c>
    </row>
    <row r="68" spans="1:8" x14ac:dyDescent="0.2">
      <c r="A68" s="102" t="s">
        <v>278</v>
      </c>
      <c r="B68" s="338"/>
      <c r="C68" s="82">
        <f>+'RESUMEN GASTO 2015'!B20+'RESUMEN GASTO 2015'!B12</f>
        <v>1881660</v>
      </c>
      <c r="D68" s="104">
        <f t="shared" si="10"/>
        <v>5.3871487446090507E-2</v>
      </c>
      <c r="E68" s="339">
        <v>816345</v>
      </c>
      <c r="F68" s="36">
        <f t="shared" si="13"/>
        <v>0.15176395656923425</v>
      </c>
      <c r="G68" s="83">
        <f t="shared" si="12"/>
        <v>1065315</v>
      </c>
      <c r="H68" s="54">
        <f t="shared" ref="H68:H76" si="14">+G68/E68</f>
        <v>1.3049813497969609</v>
      </c>
    </row>
    <row r="69" spans="1:8" x14ac:dyDescent="0.2">
      <c r="A69" s="102" t="s">
        <v>279</v>
      </c>
      <c r="B69" s="338"/>
      <c r="C69" s="82">
        <v>0</v>
      </c>
      <c r="D69" s="104">
        <f>+C69/$C$59</f>
        <v>0</v>
      </c>
      <c r="E69" s="339">
        <v>400000</v>
      </c>
      <c r="F69" s="36">
        <f>+E69/$E$61</f>
        <v>7.4362656263826807E-2</v>
      </c>
      <c r="G69" s="83">
        <f t="shared" si="12"/>
        <v>-400000</v>
      </c>
      <c r="H69" s="54">
        <f t="shared" si="14"/>
        <v>-1</v>
      </c>
    </row>
    <row r="70" spans="1:8" x14ac:dyDescent="0.2">
      <c r="A70" s="102" t="s">
        <v>307</v>
      </c>
      <c r="B70" s="338"/>
      <c r="C70" s="82">
        <f>+'RESUMEN GASTO 2015'!B8</f>
        <v>39000</v>
      </c>
      <c r="D70" s="104">
        <f t="shared" ref="D70:D79" si="15">+C70/$C$59</f>
        <v>1.1165609145103418E-3</v>
      </c>
      <c r="E70" s="339">
        <v>0</v>
      </c>
      <c r="F70" s="36">
        <f t="shared" ref="F70:F76" si="16">+E70/$E$61</f>
        <v>0</v>
      </c>
      <c r="G70" s="83">
        <f t="shared" si="12"/>
        <v>39000</v>
      </c>
      <c r="H70" s="54">
        <v>1</v>
      </c>
    </row>
    <row r="71" spans="1:8" x14ac:dyDescent="0.2">
      <c r="A71" s="102" t="s">
        <v>311</v>
      </c>
      <c r="B71" s="338"/>
      <c r="C71" s="82">
        <f>+'RESUMEN GASTO 2015'!B22</f>
        <v>170080</v>
      </c>
      <c r="D71" s="104">
        <f t="shared" si="15"/>
        <v>4.8693507779466391E-3</v>
      </c>
      <c r="E71" s="339"/>
      <c r="F71" s="36">
        <f t="shared" si="16"/>
        <v>0</v>
      </c>
      <c r="G71" s="83">
        <f t="shared" si="12"/>
        <v>170080</v>
      </c>
      <c r="H71" s="54">
        <v>1</v>
      </c>
    </row>
    <row r="72" spans="1:8" x14ac:dyDescent="0.2">
      <c r="A72" s="102" t="s">
        <v>306</v>
      </c>
      <c r="B72" s="338"/>
      <c r="C72" s="82">
        <f>+'RESUMEN GASTO 2015'!B5</f>
        <v>86400</v>
      </c>
      <c r="D72" s="104">
        <f t="shared" si="15"/>
        <v>2.4736118721459879E-3</v>
      </c>
      <c r="E72" s="339">
        <v>0</v>
      </c>
      <c r="F72" s="36">
        <f t="shared" si="16"/>
        <v>0</v>
      </c>
      <c r="G72" s="83">
        <f t="shared" si="12"/>
        <v>86400</v>
      </c>
      <c r="H72" s="54">
        <v>1</v>
      </c>
    </row>
    <row r="73" spans="1:8" x14ac:dyDescent="0.2">
      <c r="A73" s="102" t="s">
        <v>112</v>
      </c>
      <c r="B73" s="338"/>
      <c r="C73" s="82">
        <f>+'RESUMEN GASTO 2015'!B19</f>
        <v>384950</v>
      </c>
      <c r="D73" s="104">
        <f t="shared" si="15"/>
        <v>1.1021028821557848E-2</v>
      </c>
      <c r="E73" s="339">
        <v>283680</v>
      </c>
      <c r="F73" s="36">
        <f t="shared" si="16"/>
        <v>5.2737995822305969E-2</v>
      </c>
      <c r="G73" s="83">
        <f t="shared" si="12"/>
        <v>101270</v>
      </c>
      <c r="H73" s="54">
        <f t="shared" si="14"/>
        <v>0.35698674562887761</v>
      </c>
    </row>
    <row r="74" spans="1:8" x14ac:dyDescent="0.2">
      <c r="A74" s="102" t="s">
        <v>113</v>
      </c>
      <c r="B74" s="338"/>
      <c r="C74" s="82">
        <f>+'RESUMEN GASTO 2015'!B10</f>
        <v>163000</v>
      </c>
      <c r="D74" s="104">
        <f t="shared" si="15"/>
        <v>4.6666520273124538E-3</v>
      </c>
      <c r="E74" s="339">
        <v>124400</v>
      </c>
      <c r="F74" s="36">
        <f t="shared" si="16"/>
        <v>2.3126786098050137E-2</v>
      </c>
      <c r="G74" s="83">
        <f t="shared" si="12"/>
        <v>38600</v>
      </c>
      <c r="H74" s="54">
        <f t="shared" si="14"/>
        <v>0.31028938906752412</v>
      </c>
    </row>
    <row r="75" spans="1:8" x14ac:dyDescent="0.2">
      <c r="A75" s="102" t="s">
        <v>308</v>
      </c>
      <c r="B75" s="338"/>
      <c r="C75" s="82">
        <f>+'RESUMEN GASTO 2015'!B9</f>
        <v>5500</v>
      </c>
      <c r="D75" s="104">
        <f t="shared" si="15"/>
        <v>1.5746371871299693E-4</v>
      </c>
      <c r="E75" s="339">
        <v>0</v>
      </c>
      <c r="F75" s="36">
        <f t="shared" si="16"/>
        <v>0</v>
      </c>
      <c r="G75" s="83">
        <f t="shared" si="12"/>
        <v>5500</v>
      </c>
      <c r="H75" s="54">
        <v>1</v>
      </c>
    </row>
    <row r="76" spans="1:8" x14ac:dyDescent="0.2">
      <c r="A76" s="102" t="s">
        <v>280</v>
      </c>
      <c r="B76" s="338"/>
      <c r="C76" s="82">
        <f>+'RESUMEN GASTO 2015'!B7</f>
        <v>240200</v>
      </c>
      <c r="D76" s="104">
        <f t="shared" si="15"/>
        <v>6.8768700427021563E-3</v>
      </c>
      <c r="E76" s="339">
        <v>63200</v>
      </c>
      <c r="F76" s="36">
        <f t="shared" si="16"/>
        <v>1.1749299689684635E-2</v>
      </c>
      <c r="G76" s="83">
        <f t="shared" si="12"/>
        <v>177000</v>
      </c>
      <c r="H76" s="54">
        <f t="shared" si="14"/>
        <v>2.8006329113924049</v>
      </c>
    </row>
    <row r="77" spans="1:8" x14ac:dyDescent="0.2">
      <c r="A77" s="102" t="s">
        <v>283</v>
      </c>
      <c r="B77" s="338"/>
      <c r="C77" s="82">
        <f>+'RESUMEN GASTO 2015'!B21</f>
        <v>1500159</v>
      </c>
      <c r="D77" s="104">
        <f t="shared" si="15"/>
        <v>4.2949202691049224E-2</v>
      </c>
      <c r="E77" s="339">
        <v>1528930</v>
      </c>
      <c r="F77" s="36">
        <f t="shared" si="13"/>
        <v>0.2842382401036318</v>
      </c>
      <c r="G77" s="83">
        <f t="shared" si="12"/>
        <v>-28771</v>
      </c>
      <c r="H77" s="54">
        <f t="shared" si="9"/>
        <v>-1.8817735278920552E-2</v>
      </c>
    </row>
    <row r="78" spans="1:8" x14ac:dyDescent="0.2">
      <c r="A78" s="102" t="s">
        <v>478</v>
      </c>
      <c r="B78" s="338"/>
      <c r="C78" s="82">
        <f>+'INGRESOS 15'!E6</f>
        <v>6000000</v>
      </c>
      <c r="D78" s="104">
        <f t="shared" si="15"/>
        <v>0.17177860223236027</v>
      </c>
      <c r="E78" s="339">
        <v>0</v>
      </c>
      <c r="F78" s="36">
        <f t="shared" si="13"/>
        <v>0</v>
      </c>
      <c r="G78" s="83">
        <f t="shared" si="12"/>
        <v>6000000</v>
      </c>
      <c r="H78" s="54">
        <v>1</v>
      </c>
    </row>
    <row r="79" spans="1:8" x14ac:dyDescent="0.2">
      <c r="A79" s="102" t="s">
        <v>116</v>
      </c>
      <c r="B79" s="338"/>
      <c r="C79" s="82">
        <f>+'RESUMEN GASTO 2015'!B11+'RESUMEN GASTO 2015'!B13</f>
        <v>76300</v>
      </c>
      <c r="D79" s="104">
        <f t="shared" si="15"/>
        <v>2.184451225054848E-3</v>
      </c>
      <c r="E79" s="339">
        <v>14850</v>
      </c>
      <c r="F79" s="36">
        <f t="shared" si="13"/>
        <v>2.76071361379457E-3</v>
      </c>
      <c r="G79" s="83">
        <f t="shared" si="12"/>
        <v>61450</v>
      </c>
      <c r="H79" s="54">
        <f t="shared" si="9"/>
        <v>4.1380471380471384</v>
      </c>
    </row>
    <row r="80" spans="1:8" x14ac:dyDescent="0.2">
      <c r="A80" s="102" t="s">
        <v>118</v>
      </c>
      <c r="B80" s="338"/>
      <c r="C80" s="82">
        <f>+'GTO FN'!D18</f>
        <v>12560</v>
      </c>
      <c r="D80" s="104">
        <f t="shared" si="10"/>
        <v>3.5958987400640751E-4</v>
      </c>
      <c r="E80" s="339">
        <v>116059</v>
      </c>
      <c r="F80" s="36">
        <f t="shared" si="13"/>
        <v>2.1576138808308689E-2</v>
      </c>
      <c r="G80" s="83">
        <f t="shared" si="12"/>
        <v>-103499</v>
      </c>
      <c r="H80" s="54">
        <f t="shared" si="9"/>
        <v>-0.89177918127848765</v>
      </c>
    </row>
    <row r="81" spans="1:8" x14ac:dyDescent="0.2">
      <c r="A81" s="102" t="s">
        <v>282</v>
      </c>
      <c r="B81" s="338"/>
      <c r="C81" s="82">
        <f>+'RESUMEN GASTO 2015'!B23</f>
        <v>690000</v>
      </c>
      <c r="D81" s="104">
        <f t="shared" si="10"/>
        <v>1.975453925672143E-2</v>
      </c>
      <c r="E81" s="339">
        <v>301000</v>
      </c>
      <c r="F81" s="36">
        <f t="shared" si="13"/>
        <v>5.5957898838529675E-2</v>
      </c>
      <c r="G81" s="83">
        <f t="shared" si="12"/>
        <v>389000</v>
      </c>
      <c r="H81" s="54">
        <f t="shared" si="9"/>
        <v>1.2923588039867109</v>
      </c>
    </row>
    <row r="82" spans="1:8" ht="13.5" thickBot="1" x14ac:dyDescent="0.25">
      <c r="A82" s="102" t="s">
        <v>774</v>
      </c>
      <c r="B82" s="338"/>
      <c r="C82" s="253"/>
      <c r="D82" s="254"/>
      <c r="E82" s="255"/>
      <c r="F82" s="256"/>
      <c r="G82" s="340"/>
      <c r="H82" s="254"/>
    </row>
    <row r="83" spans="1:8" x14ac:dyDescent="0.2">
      <c r="A83" s="107" t="s">
        <v>33</v>
      </c>
      <c r="B83" s="338"/>
      <c r="C83" s="108">
        <f>+C57-C59</f>
        <v>-363581</v>
      </c>
      <c r="D83" s="94">
        <f>+C83/C55</f>
        <v>-1.0518731321477444E-2</v>
      </c>
      <c r="E83" s="10">
        <f>+E57-E59</f>
        <v>92956</v>
      </c>
      <c r="F83" s="94">
        <f>+E83/E55</f>
        <v>1.6987573099415204E-2</v>
      </c>
      <c r="G83" s="24">
        <f t="shared" ref="G83" si="17">+C83-E83</f>
        <v>-456537</v>
      </c>
      <c r="H83" s="100">
        <f t="shared" si="9"/>
        <v>-4.9113236369895432</v>
      </c>
    </row>
    <row r="84" spans="1:8" ht="7.5" customHeight="1" x14ac:dyDescent="0.2">
      <c r="A84" s="107"/>
      <c r="B84" s="338"/>
      <c r="C84" s="34"/>
      <c r="D84" s="35"/>
      <c r="E84" s="34"/>
      <c r="F84" s="36"/>
      <c r="G84" s="336"/>
    </row>
    <row r="85" spans="1:8" x14ac:dyDescent="0.2">
      <c r="A85" s="6" t="s">
        <v>34</v>
      </c>
      <c r="B85" s="330"/>
      <c r="C85" s="96">
        <v>0</v>
      </c>
      <c r="D85" s="97">
        <f>+C85/C55</f>
        <v>0</v>
      </c>
      <c r="E85" s="96">
        <v>173.53</v>
      </c>
      <c r="F85" s="97">
        <f>+E85/E55</f>
        <v>3.1712353801169592E-5</v>
      </c>
      <c r="G85" s="24">
        <f>+C85-E85</f>
        <v>-173.53</v>
      </c>
      <c r="H85" s="100"/>
    </row>
    <row r="86" spans="1:8" ht="7.5" customHeight="1" x14ac:dyDescent="0.2">
      <c r="A86" s="5"/>
      <c r="B86" s="330"/>
      <c r="C86" s="82"/>
      <c r="D86" s="54"/>
      <c r="E86" s="48"/>
      <c r="F86" s="49"/>
      <c r="G86" s="336"/>
    </row>
    <row r="87" spans="1:8" x14ac:dyDescent="0.2">
      <c r="A87" s="6" t="s">
        <v>35</v>
      </c>
      <c r="B87" s="330"/>
      <c r="C87" s="259">
        <f>SUM(C88:C91)</f>
        <v>91287.24</v>
      </c>
      <c r="D87" s="260">
        <f>+C87/C55</f>
        <v>2.6410234600796759E-3</v>
      </c>
      <c r="E87" s="259">
        <f>SUM(E88:E89)</f>
        <v>291847.13</v>
      </c>
      <c r="F87" s="114">
        <f>+E87/E55</f>
        <v>5.3334636330409357E-2</v>
      </c>
      <c r="G87" s="24">
        <f t="shared" ref="G87:G92" si="18">+C87-E87</f>
        <v>-200559.89</v>
      </c>
      <c r="H87" s="100">
        <f t="shared" ref="H87:H89" si="19">+G87/E87</f>
        <v>-0.68720871094397951</v>
      </c>
    </row>
    <row r="88" spans="1:8" x14ac:dyDescent="0.2">
      <c r="A88" s="5" t="s">
        <v>191</v>
      </c>
      <c r="B88" s="330"/>
      <c r="C88" s="82">
        <f>+'GTO FN'!C18</f>
        <v>226.24</v>
      </c>
      <c r="D88" s="54">
        <f>+C88/$C$87</f>
        <v>2.4783310350931852E-3</v>
      </c>
      <c r="E88" s="82">
        <v>7111.1299999999992</v>
      </c>
      <c r="F88" s="49">
        <f>+E88/$E$87</f>
        <v>2.436594116926899E-2</v>
      </c>
      <c r="G88" s="21">
        <f t="shared" si="18"/>
        <v>-6884.8899999999994</v>
      </c>
      <c r="H88" s="54">
        <f t="shared" si="19"/>
        <v>-0.96818508450836926</v>
      </c>
    </row>
    <row r="89" spans="1:8" x14ac:dyDescent="0.2">
      <c r="A89" s="5" t="s">
        <v>192</v>
      </c>
      <c r="B89" s="330"/>
      <c r="C89" s="82">
        <f>+'GTO FN'!B18</f>
        <v>78501</v>
      </c>
      <c r="D89" s="54">
        <f t="shared" ref="D89:D91" si="20">+C89/$C$87</f>
        <v>0.8599339842019541</v>
      </c>
      <c r="E89" s="82">
        <v>284736</v>
      </c>
      <c r="F89" s="49">
        <f t="shared" ref="F89:F91" si="21">+E89/$E$87</f>
        <v>0.97563405883073095</v>
      </c>
      <c r="G89" s="21">
        <f t="shared" si="18"/>
        <v>-206235</v>
      </c>
      <c r="H89" s="54">
        <f t="shared" si="19"/>
        <v>-0.72430251180040461</v>
      </c>
    </row>
    <row r="90" spans="1:8" x14ac:dyDescent="0.2">
      <c r="A90" s="5" t="s">
        <v>213</v>
      </c>
      <c r="B90" s="330"/>
      <c r="C90" s="82">
        <v>0</v>
      </c>
      <c r="D90" s="54">
        <f t="shared" si="20"/>
        <v>0</v>
      </c>
      <c r="E90" s="82">
        <v>0</v>
      </c>
      <c r="F90" s="49">
        <f t="shared" si="21"/>
        <v>0</v>
      </c>
      <c r="G90" s="21">
        <f t="shared" si="18"/>
        <v>0</v>
      </c>
      <c r="H90" s="54">
        <v>1</v>
      </c>
    </row>
    <row r="91" spans="1:8" x14ac:dyDescent="0.2">
      <c r="A91" s="5" t="s">
        <v>118</v>
      </c>
      <c r="B91" s="330"/>
      <c r="C91" s="82">
        <f>+'GTO FN'!D18</f>
        <v>12560</v>
      </c>
      <c r="D91" s="54">
        <f t="shared" si="20"/>
        <v>0.13758768476295263</v>
      </c>
      <c r="E91" s="82">
        <v>0</v>
      </c>
      <c r="F91" s="49">
        <f t="shared" si="21"/>
        <v>0</v>
      </c>
      <c r="G91" s="21">
        <f t="shared" si="18"/>
        <v>12560</v>
      </c>
      <c r="H91" s="54">
        <v>1</v>
      </c>
    </row>
    <row r="92" spans="1:8" ht="13.5" thickBot="1" x14ac:dyDescent="0.25">
      <c r="A92" s="6" t="s">
        <v>285</v>
      </c>
      <c r="B92" s="329"/>
      <c r="C92" s="245">
        <f>+C83+C85-C87</f>
        <v>-454868.24</v>
      </c>
      <c r="D92" s="246">
        <f>+C92/(+C85+C55)</f>
        <v>-1.315975478155712E-2</v>
      </c>
      <c r="E92" s="245">
        <f>+E83+E85-E87</f>
        <v>-198717.6</v>
      </c>
      <c r="F92" s="246">
        <f>E92/E55</f>
        <v>-3.6315350877192981E-2</v>
      </c>
      <c r="G92" s="245">
        <f t="shared" si="18"/>
        <v>-256150.63999999998</v>
      </c>
      <c r="H92" s="65">
        <f t="shared" si="9"/>
        <v>1.2890183858903286</v>
      </c>
    </row>
    <row r="93" spans="1:8" s="4" customFormat="1" ht="13.5" thickTop="1" x14ac:dyDescent="0.2">
      <c r="A93" s="116"/>
      <c r="B93" s="341"/>
      <c r="C93" s="118"/>
      <c r="D93" s="24"/>
      <c r="E93" s="24"/>
      <c r="F93" s="24"/>
      <c r="G93" s="24"/>
      <c r="H93" s="100"/>
    </row>
    <row r="94" spans="1:8" s="4" customFormat="1" x14ac:dyDescent="0.2">
      <c r="A94" s="116"/>
      <c r="B94" s="341"/>
      <c r="C94" s="118"/>
      <c r="D94" s="24"/>
      <c r="E94" s="24"/>
      <c r="F94" s="24"/>
      <c r="G94" s="24"/>
      <c r="H94" s="100"/>
    </row>
    <row r="95" spans="1:8" s="4" customFormat="1" x14ac:dyDescent="0.2">
      <c r="A95" s="116"/>
      <c r="B95" s="341"/>
      <c r="C95" s="118"/>
      <c r="D95" s="24"/>
      <c r="E95" s="24"/>
      <c r="F95" s="24"/>
      <c r="G95" s="24"/>
      <c r="H95" s="100"/>
    </row>
    <row r="96" spans="1:8" x14ac:dyDescent="0.2">
      <c r="A96" s="7"/>
      <c r="B96" s="331"/>
    </row>
    <row r="97" spans="1:8" s="4" customFormat="1" x14ac:dyDescent="0.2">
      <c r="A97" s="334" t="str">
        <f>+A46</f>
        <v>BLANCA STELLA LENTINO</v>
      </c>
      <c r="B97" s="334"/>
      <c r="C97" s="1035" t="str">
        <f>+E46</f>
        <v>ELIZABETH RUIZ GUERRERO</v>
      </c>
      <c r="D97" s="1035"/>
      <c r="E97" s="1035"/>
      <c r="F97" s="1036" t="s">
        <v>36</v>
      </c>
      <c r="G97" s="1036"/>
      <c r="H97" s="1036"/>
    </row>
    <row r="98" spans="1:8" s="4" customFormat="1" x14ac:dyDescent="0.2">
      <c r="A98" s="334" t="str">
        <f>+A47</f>
        <v>REPRESENTANTE LEGAL</v>
      </c>
      <c r="B98" s="334"/>
      <c r="C98" s="1035" t="str">
        <f>+E47</f>
        <v>CONTADORA PUBLICA  T.P. 141819-T</v>
      </c>
      <c r="D98" s="1035"/>
      <c r="E98" s="1035"/>
      <c r="F98" s="1036" t="s">
        <v>37</v>
      </c>
      <c r="G98" s="1036"/>
      <c r="H98" s="1036"/>
    </row>
  </sheetData>
  <mergeCells count="22">
    <mergeCell ref="C97:E97"/>
    <mergeCell ref="F97:H97"/>
    <mergeCell ref="C98:E98"/>
    <mergeCell ref="F98:H98"/>
    <mergeCell ref="E46:I46"/>
    <mergeCell ref="E47:I47"/>
    <mergeCell ref="A49:H49"/>
    <mergeCell ref="A50:H50"/>
    <mergeCell ref="A51:H51"/>
    <mergeCell ref="B52:B54"/>
    <mergeCell ref="C52:F52"/>
    <mergeCell ref="G52:H53"/>
    <mergeCell ref="C53:F53"/>
    <mergeCell ref="B24:B25"/>
    <mergeCell ref="C24:F24"/>
    <mergeCell ref="G24:H24"/>
    <mergeCell ref="A1:H1"/>
    <mergeCell ref="A2:H2"/>
    <mergeCell ref="A3:H3"/>
    <mergeCell ref="B5:B6"/>
    <mergeCell ref="C5:F5"/>
    <mergeCell ref="G5:H5"/>
  </mergeCells>
  <printOptions horizontalCentered="1"/>
  <pageMargins left="0.39370078740157483" right="0.39370078740157483" top="0.47244094488188981" bottom="0.39370078740157483" header="0" footer="0"/>
  <pageSetup scale="90" orientation="landscape" horizontalDpi="300" verticalDpi="300" r:id="rId1"/>
  <headerFooter alignWithMargins="0"/>
  <rowBreaks count="1" manualBreakCount="1">
    <brk id="47"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I95"/>
  <sheetViews>
    <sheetView zoomScale="130" zoomScaleNormal="130" workbookViewId="0">
      <selection activeCell="D97" sqref="D97"/>
    </sheetView>
  </sheetViews>
  <sheetFormatPr baseColWidth="10" defaultColWidth="12.5703125" defaultRowHeight="12.75" x14ac:dyDescent="0.2"/>
  <cols>
    <col min="1" max="1" width="42.42578125" style="17" bestFit="1" customWidth="1"/>
    <col min="2" max="2" width="6.140625" style="325" hidden="1" customWidth="1"/>
    <col min="3" max="3" width="17" style="21" customWidth="1"/>
    <col min="4" max="4" width="8.85546875" style="21" bestFit="1" customWidth="1"/>
    <col min="5" max="5" width="12.85546875" style="21" bestFit="1" customWidth="1"/>
    <col min="6" max="6" width="7.85546875" style="21" bestFit="1" customWidth="1"/>
    <col min="7" max="7" width="12.85546875" style="21" bestFit="1" customWidth="1"/>
    <col min="8" max="8" width="11.85546875" style="54" customWidth="1"/>
    <col min="9" max="9" width="5" style="17" customWidth="1"/>
    <col min="10" max="16384" width="12.5703125" style="17"/>
  </cols>
  <sheetData>
    <row r="1" spans="1:8" s="4" customFormat="1" x14ac:dyDescent="0.2">
      <c r="A1" s="1037" t="s">
        <v>9</v>
      </c>
      <c r="B1" s="1037"/>
      <c r="C1" s="1037"/>
      <c r="D1" s="1037"/>
      <c r="E1" s="1037"/>
      <c r="F1" s="1037"/>
      <c r="G1" s="1037"/>
      <c r="H1" s="1037"/>
    </row>
    <row r="2" spans="1:8" s="4" customFormat="1" x14ac:dyDescent="0.2">
      <c r="A2" s="1037" t="s">
        <v>43</v>
      </c>
      <c r="B2" s="1037"/>
      <c r="C2" s="1037"/>
      <c r="D2" s="1037"/>
      <c r="E2" s="1037"/>
      <c r="F2" s="1037"/>
      <c r="G2" s="1037"/>
      <c r="H2" s="1037"/>
    </row>
    <row r="3" spans="1:8" s="4" customFormat="1" x14ac:dyDescent="0.2">
      <c r="A3" s="1037" t="s">
        <v>4</v>
      </c>
      <c r="B3" s="1037"/>
      <c r="C3" s="1037"/>
      <c r="D3" s="1037"/>
      <c r="E3" s="1037"/>
      <c r="F3" s="1037"/>
      <c r="G3" s="1037"/>
      <c r="H3" s="1037"/>
    </row>
    <row r="4" spans="1:8" ht="7.5" customHeight="1" thickBot="1" x14ac:dyDescent="0.25"/>
    <row r="5" spans="1:8" ht="13.5" thickBot="1" x14ac:dyDescent="0.25">
      <c r="A5" s="3" t="s">
        <v>1</v>
      </c>
      <c r="B5" s="1038" t="s">
        <v>10</v>
      </c>
      <c r="C5" s="1053" t="s">
        <v>11</v>
      </c>
      <c r="D5" s="1054"/>
      <c r="E5" s="1054"/>
      <c r="F5" s="1055"/>
      <c r="G5" s="1056" t="s">
        <v>12</v>
      </c>
      <c r="H5" s="1057"/>
    </row>
    <row r="6" spans="1:8" ht="15.75" customHeight="1" thickBot="1" x14ac:dyDescent="0.25">
      <c r="A6" s="3"/>
      <c r="B6" s="1052"/>
      <c r="C6" s="463">
        <v>2015</v>
      </c>
      <c r="D6" s="463" t="s">
        <v>13</v>
      </c>
      <c r="E6" s="464">
        <v>2014</v>
      </c>
      <c r="F6" s="465" t="s">
        <v>13</v>
      </c>
      <c r="G6" s="466" t="s">
        <v>14</v>
      </c>
      <c r="H6" s="467" t="s">
        <v>13</v>
      </c>
    </row>
    <row r="7" spans="1:8" x14ac:dyDescent="0.2">
      <c r="A7" s="4" t="s">
        <v>15</v>
      </c>
      <c r="B7" s="351"/>
      <c r="E7" s="24"/>
      <c r="F7" s="25"/>
    </row>
    <row r="8" spans="1:8" x14ac:dyDescent="0.2">
      <c r="A8" s="17" t="s">
        <v>0</v>
      </c>
      <c r="C8" s="21">
        <v>500000</v>
      </c>
      <c r="D8" s="26">
        <f>+C8/$C$11</f>
        <v>0.62402496099843996</v>
      </c>
      <c r="E8" s="21">
        <v>219000</v>
      </c>
      <c r="F8" s="28">
        <f>+E8/$E$11</f>
        <v>0.23385043822931437</v>
      </c>
      <c r="G8" s="21">
        <f t="shared" ref="G8:G10" si="0">+C8-E8</f>
        <v>281000</v>
      </c>
      <c r="H8" s="54">
        <f>+G8/E8</f>
        <v>1.2831050228310503</v>
      </c>
    </row>
    <row r="9" spans="1:8" x14ac:dyDescent="0.2">
      <c r="A9" s="17" t="s">
        <v>45</v>
      </c>
      <c r="C9" s="33">
        <v>201250</v>
      </c>
      <c r="D9" s="26">
        <f>+C9/$C$11</f>
        <v>0.25117004680187205</v>
      </c>
      <c r="E9" s="21">
        <v>57596</v>
      </c>
      <c r="F9" s="28">
        <f>+E9/$E$11</f>
        <v>6.1501597444089458E-2</v>
      </c>
      <c r="G9" s="21">
        <f t="shared" si="0"/>
        <v>143654</v>
      </c>
      <c r="H9" s="54">
        <f t="shared" ref="H9:H11" si="1">+G9/E9</f>
        <v>2.4941662615459408</v>
      </c>
    </row>
    <row r="10" spans="1:8" ht="12.75" customHeight="1" x14ac:dyDescent="0.2">
      <c r="A10" s="17" t="s">
        <v>39</v>
      </c>
      <c r="C10" s="21">
        <v>100000</v>
      </c>
      <c r="D10" s="26">
        <f>+C10/$C$11</f>
        <v>0.12480499219968799</v>
      </c>
      <c r="E10" s="21">
        <v>659900</v>
      </c>
      <c r="F10" s="28">
        <f>+E10/$E$11</f>
        <v>0.70464796432659615</v>
      </c>
      <c r="G10" s="21">
        <f t="shared" si="0"/>
        <v>-559900</v>
      </c>
      <c r="H10" s="54">
        <f t="shared" si="1"/>
        <v>-0.84846188816487345</v>
      </c>
    </row>
    <row r="11" spans="1:8" x14ac:dyDescent="0.2">
      <c r="A11" s="4" t="s">
        <v>16</v>
      </c>
      <c r="B11" s="351"/>
      <c r="C11" s="12">
        <f>SUM(C8:C10)</f>
        <v>801250</v>
      </c>
      <c r="D11" s="30">
        <f>+C11/$C$20</f>
        <v>0.19635111623005858</v>
      </c>
      <c r="E11" s="12">
        <f>SUM(E8:E10)</f>
        <v>936496</v>
      </c>
      <c r="F11" s="30">
        <f>+E11/$E$20</f>
        <v>0.31891615040510868</v>
      </c>
      <c r="G11" s="12">
        <f>SUM(G8:G10)</f>
        <v>-135246</v>
      </c>
      <c r="H11" s="345">
        <f t="shared" si="1"/>
        <v>-0.14441706104457466</v>
      </c>
    </row>
    <row r="12" spans="1:8" ht="6.75" customHeight="1" x14ac:dyDescent="0.2">
      <c r="A12" s="4"/>
      <c r="B12" s="351"/>
      <c r="C12" s="10"/>
      <c r="D12" s="10"/>
      <c r="E12" s="10"/>
      <c r="F12" s="32"/>
      <c r="G12" s="33"/>
    </row>
    <row r="13" spans="1:8" x14ac:dyDescent="0.2">
      <c r="A13" s="4" t="s">
        <v>17</v>
      </c>
      <c r="B13" s="351"/>
      <c r="C13" s="10"/>
      <c r="D13" s="10"/>
      <c r="E13" s="10"/>
      <c r="F13" s="32"/>
      <c r="G13" s="33"/>
    </row>
    <row r="14" spans="1:8" x14ac:dyDescent="0.2">
      <c r="A14" s="17" t="s">
        <v>48</v>
      </c>
      <c r="B14" s="351"/>
      <c r="C14" s="34">
        <f>800000+'RESUMEN GASTO 2015'!B6</f>
        <v>1079450</v>
      </c>
      <c r="D14" s="277">
        <f>+C14/C18</f>
        <v>0.3291558035646221</v>
      </c>
      <c r="E14" s="34">
        <v>800000</v>
      </c>
      <c r="F14" s="277">
        <f>+E14/$E$18</f>
        <v>0.4</v>
      </c>
      <c r="G14" s="21">
        <f t="shared" ref="G14:G18" si="2">+C14-E14</f>
        <v>279450</v>
      </c>
      <c r="H14" s="54">
        <f t="shared" ref="H14:H18" si="3">+G14/E14</f>
        <v>0.34931250000000003</v>
      </c>
    </row>
    <row r="15" spans="1:8" x14ac:dyDescent="0.2">
      <c r="A15" s="17" t="s">
        <v>49</v>
      </c>
      <c r="B15" s="351"/>
      <c r="C15" s="34">
        <v>200000</v>
      </c>
      <c r="D15" s="277">
        <f>+C15/C18</f>
        <v>6.0985836039579806E-2</v>
      </c>
      <c r="E15" s="34">
        <v>200000</v>
      </c>
      <c r="F15" s="277">
        <f>+E15/$E$18</f>
        <v>0.1</v>
      </c>
      <c r="G15" s="21">
        <f t="shared" si="2"/>
        <v>0</v>
      </c>
      <c r="H15" s="54">
        <f t="shared" si="3"/>
        <v>0</v>
      </c>
    </row>
    <row r="16" spans="1:8" x14ac:dyDescent="0.2">
      <c r="A16" s="17" t="s">
        <v>445</v>
      </c>
      <c r="B16" s="357"/>
      <c r="C16" s="34">
        <f>+'INGRESOS 15'!D4</f>
        <v>1000000</v>
      </c>
      <c r="D16" s="277">
        <f>+C16/C18</f>
        <v>0.30492918019789905</v>
      </c>
      <c r="E16" s="34">
        <v>0</v>
      </c>
      <c r="F16" s="277">
        <f>+E16/$E$18</f>
        <v>0</v>
      </c>
      <c r="G16" s="21">
        <f t="shared" ref="G16:G17" si="4">+C16-E16</f>
        <v>1000000</v>
      </c>
      <c r="H16" s="54">
        <v>1</v>
      </c>
    </row>
    <row r="17" spans="1:8" x14ac:dyDescent="0.2">
      <c r="A17" s="17" t="s">
        <v>276</v>
      </c>
      <c r="B17" s="351"/>
      <c r="C17" s="34">
        <v>1000000</v>
      </c>
      <c r="D17" s="277">
        <f>+C17/C18</f>
        <v>0.30492918019789905</v>
      </c>
      <c r="E17" s="34">
        <v>1000000</v>
      </c>
      <c r="F17" s="277">
        <f>+E17/$E$18</f>
        <v>0.5</v>
      </c>
      <c r="G17" s="21">
        <f t="shared" si="4"/>
        <v>0</v>
      </c>
      <c r="H17" s="54">
        <f t="shared" ref="H17" si="5">+G17/E17</f>
        <v>0</v>
      </c>
    </row>
    <row r="18" spans="1:8" x14ac:dyDescent="0.2">
      <c r="A18" s="4" t="s">
        <v>18</v>
      </c>
      <c r="B18" s="351"/>
      <c r="C18" s="12">
        <f>SUM(C14:C17)</f>
        <v>3279450</v>
      </c>
      <c r="D18" s="30">
        <f>+C18/C20</f>
        <v>0.80364888376994148</v>
      </c>
      <c r="E18" s="12">
        <f>SUM(E14:E17)</f>
        <v>2000000</v>
      </c>
      <c r="F18" s="30">
        <f>+E18/E20</f>
        <v>0.68108384959489132</v>
      </c>
      <c r="G18" s="278">
        <f t="shared" si="2"/>
        <v>1279450</v>
      </c>
      <c r="H18" s="345">
        <f t="shared" si="3"/>
        <v>0.63972499999999999</v>
      </c>
    </row>
    <row r="19" spans="1:8" x14ac:dyDescent="0.2">
      <c r="A19" s="4"/>
      <c r="B19" s="351"/>
      <c r="C19" s="10"/>
      <c r="D19" s="10"/>
      <c r="E19" s="10"/>
      <c r="F19" s="32"/>
      <c r="G19" s="33"/>
    </row>
    <row r="20" spans="1:8" s="4" customFormat="1" ht="13.5" thickBot="1" x14ac:dyDescent="0.25">
      <c r="A20" s="4" t="s">
        <v>19</v>
      </c>
      <c r="B20" s="351"/>
      <c r="C20" s="38">
        <f>+C18+C11</f>
        <v>4080700</v>
      </c>
      <c r="D20" s="39">
        <f>+C20/$C$20</f>
        <v>1</v>
      </c>
      <c r="E20" s="38">
        <f>+E18+E11</f>
        <v>2936496</v>
      </c>
      <c r="F20" s="40">
        <f>+E20/$E$20</f>
        <v>1</v>
      </c>
      <c r="G20" s="41">
        <f>+C20-E20</f>
        <v>1144204</v>
      </c>
      <c r="H20" s="346">
        <f>+G20/E20</f>
        <v>0.38964943252093653</v>
      </c>
    </row>
    <row r="21" spans="1:8" ht="12" customHeight="1" thickTop="1" thickBot="1" x14ac:dyDescent="0.25"/>
    <row r="22" spans="1:8" ht="13.5" thickBot="1" x14ac:dyDescent="0.25">
      <c r="A22" s="328" t="s">
        <v>20</v>
      </c>
      <c r="B22" s="1038" t="s">
        <v>10</v>
      </c>
      <c r="C22" s="1053" t="str">
        <f>+C5</f>
        <v xml:space="preserve">DICIEMBRE 31 DE </v>
      </c>
      <c r="D22" s="1054"/>
      <c r="E22" s="1054"/>
      <c r="F22" s="1055"/>
      <c r="G22" s="1056" t="s">
        <v>12</v>
      </c>
      <c r="H22" s="1057"/>
    </row>
    <row r="23" spans="1:8" ht="15.75" customHeight="1" thickBot="1" x14ac:dyDescent="0.25">
      <c r="B23" s="1052"/>
      <c r="C23" s="463">
        <f>+C6</f>
        <v>2015</v>
      </c>
      <c r="D23" s="463" t="s">
        <v>13</v>
      </c>
      <c r="E23" s="468">
        <f>+E6</f>
        <v>2014</v>
      </c>
      <c r="F23" s="465" t="s">
        <v>13</v>
      </c>
      <c r="G23" s="466" t="s">
        <v>14</v>
      </c>
      <c r="H23" s="467" t="s">
        <v>13</v>
      </c>
    </row>
    <row r="24" spans="1:8" x14ac:dyDescent="0.2">
      <c r="A24" s="45" t="s">
        <v>21</v>
      </c>
      <c r="B24" s="329"/>
    </row>
    <row r="25" spans="1:8" x14ac:dyDescent="0.2">
      <c r="A25" s="11" t="s">
        <v>189</v>
      </c>
      <c r="B25" s="330"/>
      <c r="C25" s="48">
        <f>257000+120000+45000+147000</f>
        <v>569000</v>
      </c>
      <c r="D25" s="49">
        <v>0</v>
      </c>
      <c r="E25" s="48">
        <f>+'13 Y 14'!C24</f>
        <v>0</v>
      </c>
      <c r="F25" s="49">
        <v>0</v>
      </c>
      <c r="G25" s="21">
        <f t="shared" ref="G25" si="6">+C25-E25</f>
        <v>569000</v>
      </c>
      <c r="H25" s="54">
        <v>0</v>
      </c>
    </row>
    <row r="26" spans="1:8" x14ac:dyDescent="0.2">
      <c r="A26" s="6" t="s">
        <v>22</v>
      </c>
      <c r="B26" s="329"/>
      <c r="C26" s="50">
        <f>SUM(C25:C25)</f>
        <v>569000</v>
      </c>
      <c r="D26" s="51">
        <v>0</v>
      </c>
      <c r="E26" s="50">
        <f>SUM(E25:E25)</f>
        <v>0</v>
      </c>
      <c r="F26" s="51" t="e">
        <f>+E26/E28</f>
        <v>#DIV/0!</v>
      </c>
      <c r="G26" s="52">
        <f>SUM(G25:G25)</f>
        <v>569000</v>
      </c>
      <c r="H26" s="347">
        <v>0</v>
      </c>
    </row>
    <row r="27" spans="1:8" ht="7.5" customHeight="1" x14ac:dyDescent="0.2">
      <c r="A27" s="7"/>
      <c r="B27" s="331"/>
      <c r="C27" s="43"/>
      <c r="D27" s="54"/>
      <c r="E27" s="43"/>
      <c r="F27" s="54"/>
    </row>
    <row r="28" spans="1:8" ht="13.5" thickBot="1" x14ac:dyDescent="0.25">
      <c r="A28" s="6" t="s">
        <v>23</v>
      </c>
      <c r="B28" s="329"/>
      <c r="C28" s="55">
        <f>+C26</f>
        <v>569000</v>
      </c>
      <c r="D28" s="56">
        <v>1</v>
      </c>
      <c r="E28" s="55">
        <f>+E26</f>
        <v>0</v>
      </c>
      <c r="F28" s="56">
        <v>1</v>
      </c>
      <c r="G28" s="55">
        <f>+G26</f>
        <v>569000</v>
      </c>
      <c r="H28" s="346"/>
    </row>
    <row r="29" spans="1:8" ht="9" customHeight="1" thickTop="1" x14ac:dyDescent="0.2">
      <c r="A29" s="7"/>
      <c r="B29" s="331"/>
      <c r="C29" s="43">
        <f>C28-[1]Bcegeneral!D124</f>
        <v>-197060930.33000001</v>
      </c>
      <c r="D29" s="54"/>
      <c r="F29" s="57"/>
    </row>
    <row r="30" spans="1:8" x14ac:dyDescent="0.2">
      <c r="A30" s="328" t="s">
        <v>2</v>
      </c>
      <c r="B30" s="329"/>
      <c r="D30" s="54"/>
      <c r="E30" s="58"/>
      <c r="F30" s="59"/>
    </row>
    <row r="31" spans="1:8" ht="9.75" customHeight="1" x14ac:dyDescent="0.2">
      <c r="A31" s="328"/>
      <c r="B31" s="329"/>
      <c r="D31" s="54"/>
      <c r="E31" s="58"/>
      <c r="F31" s="59"/>
    </row>
    <row r="32" spans="1:8" x14ac:dyDescent="0.2">
      <c r="A32" s="5" t="s">
        <v>40</v>
      </c>
      <c r="B32" s="330"/>
      <c r="C32" s="48">
        <v>1000000</v>
      </c>
      <c r="D32" s="647">
        <f>+C32/$C$36</f>
        <v>0.28476239499799594</v>
      </c>
      <c r="E32" s="48">
        <v>1000000</v>
      </c>
      <c r="F32" s="49">
        <f>+E32/$E$36</f>
        <v>0.34054193871370253</v>
      </c>
      <c r="G32" s="21">
        <f t="shared" ref="G32:G35" si="7">+C32-E32</f>
        <v>0</v>
      </c>
      <c r="H32" s="54">
        <f t="shared" ref="H32:H36" si="8">+G32/E32</f>
        <v>0</v>
      </c>
    </row>
    <row r="33" spans="1:8" x14ac:dyDescent="0.2">
      <c r="A33" s="5" t="s">
        <v>188</v>
      </c>
      <c r="B33" s="330"/>
      <c r="C33" s="48">
        <v>3030072</v>
      </c>
      <c r="D33" s="647">
        <f>+C33/$C$36</f>
        <v>0.86285055973636748</v>
      </c>
      <c r="E33" s="48">
        <v>2000000</v>
      </c>
      <c r="F33" s="49">
        <f>+E33/$E$36</f>
        <v>0.68108387742740506</v>
      </c>
      <c r="G33" s="21">
        <f t="shared" si="7"/>
        <v>1030072</v>
      </c>
      <c r="H33" s="54">
        <f t="shared" si="8"/>
        <v>0.51503600000000005</v>
      </c>
    </row>
    <row r="34" spans="1:8" x14ac:dyDescent="0.2">
      <c r="A34" s="5" t="s">
        <v>46</v>
      </c>
      <c r="B34" s="330"/>
      <c r="C34" s="48">
        <f>+E34+E35</f>
        <v>-63504.119999999995</v>
      </c>
      <c r="D34" s="26">
        <f>+C34/$C$36</f>
        <v>-1.8083585303440133E-2</v>
      </c>
      <c r="E34" s="48">
        <f>+'13 Y 14'!C34</f>
        <v>600630.48</v>
      </c>
      <c r="F34" s="49">
        <f t="shared" ref="F34:F35" si="9">+E34/$E$36</f>
        <v>0.20453986810974173</v>
      </c>
      <c r="G34" s="21">
        <f t="shared" si="7"/>
        <v>-664134.6</v>
      </c>
      <c r="H34" s="54">
        <f t="shared" si="8"/>
        <v>-1.1057290998618652</v>
      </c>
    </row>
    <row r="35" spans="1:8" x14ac:dyDescent="0.2">
      <c r="A35" s="5" t="s">
        <v>41</v>
      </c>
      <c r="B35" s="330"/>
      <c r="C35" s="21">
        <f>+C89</f>
        <v>-454868.24</v>
      </c>
      <c r="D35" s="26">
        <f>+C35/$C$36</f>
        <v>-0.12952936943092322</v>
      </c>
      <c r="E35" s="48">
        <f>+'13 Y 14'!E33+'13 Y 14'!E34</f>
        <v>-664134.6</v>
      </c>
      <c r="F35" s="49">
        <f t="shared" si="9"/>
        <v>-0.22616568425084935</v>
      </c>
      <c r="G35" s="21">
        <f t="shared" si="7"/>
        <v>209266.36</v>
      </c>
      <c r="H35" s="54">
        <f t="shared" si="8"/>
        <v>-0.31509630728469801</v>
      </c>
    </row>
    <row r="36" spans="1:8" x14ac:dyDescent="0.2">
      <c r="A36" s="6" t="s">
        <v>3</v>
      </c>
      <c r="B36" s="329"/>
      <c r="C36" s="50">
        <f>SUM(C32:C35)</f>
        <v>3511699.6399999997</v>
      </c>
      <c r="D36" s="51">
        <f>+C36/C38</f>
        <v>0.86056312637604471</v>
      </c>
      <c r="E36" s="50">
        <f>SUM(E32:E35)</f>
        <v>2936495.88</v>
      </c>
      <c r="F36" s="51">
        <f>+E36/E38</f>
        <v>1</v>
      </c>
      <c r="G36" s="52">
        <f>SUM(G32:G35)</f>
        <v>575203.76</v>
      </c>
      <c r="H36" s="347">
        <f t="shared" si="8"/>
        <v>0.19588100358581129</v>
      </c>
    </row>
    <row r="37" spans="1:8" ht="12" customHeight="1" x14ac:dyDescent="0.2">
      <c r="A37" s="7"/>
      <c r="B37" s="331"/>
      <c r="C37" s="60"/>
      <c r="D37" s="51"/>
      <c r="E37" s="61">
        <f>+E36-'13 Y 14'!C35</f>
        <v>0</v>
      </c>
      <c r="F37" s="62"/>
      <c r="G37" s="62"/>
    </row>
    <row r="38" spans="1:8" s="8" customFormat="1" ht="13.5" thickBot="1" x14ac:dyDescent="0.25">
      <c r="A38" s="8" t="s">
        <v>24</v>
      </c>
      <c r="B38" s="332"/>
      <c r="C38" s="64">
        <f>+C36+C28</f>
        <v>4080699.6399999997</v>
      </c>
      <c r="D38" s="65">
        <f>+C38/C38</f>
        <v>1</v>
      </c>
      <c r="E38" s="66">
        <f>+E36+E28</f>
        <v>2936495.88</v>
      </c>
      <c r="F38" s="65">
        <f>+E38/E38</f>
        <v>1</v>
      </c>
      <c r="G38" s="66">
        <f>+G36+G28</f>
        <v>1144203.76</v>
      </c>
      <c r="H38" s="346">
        <f>+G38/E38</f>
        <v>0.38964936671390804</v>
      </c>
    </row>
    <row r="39" spans="1:8" s="67" customFormat="1" ht="17.25" customHeight="1" thickTop="1" x14ac:dyDescent="0.2">
      <c r="B39" s="333"/>
      <c r="C39" s="123">
        <f>+C20-C38</f>
        <v>0.36000000033527613</v>
      </c>
      <c r="D39" s="69"/>
      <c r="E39" s="123">
        <f>+E38-E20</f>
        <v>-0.12000000011175871</v>
      </c>
      <c r="F39" s="43"/>
      <c r="G39" s="70">
        <v>0</v>
      </c>
      <c r="H39" s="348"/>
    </row>
    <row r="40" spans="1:8" s="67" customFormat="1" ht="17.25" customHeight="1" x14ac:dyDescent="0.2">
      <c r="B40" s="333"/>
      <c r="C40" s="123"/>
      <c r="D40" s="69"/>
      <c r="E40" s="123"/>
      <c r="F40" s="43"/>
      <c r="G40" s="70"/>
      <c r="H40" s="348"/>
    </row>
    <row r="41" spans="1:8" s="67" customFormat="1" ht="17.25" customHeight="1" x14ac:dyDescent="0.2">
      <c r="B41" s="333"/>
      <c r="C41" s="123"/>
      <c r="D41" s="69"/>
      <c r="E41" s="123"/>
      <c r="F41" s="43"/>
      <c r="G41" s="70"/>
      <c r="H41" s="348"/>
    </row>
    <row r="42" spans="1:8" s="8" customFormat="1" x14ac:dyDescent="0.2">
      <c r="B42" s="332"/>
      <c r="C42" s="13"/>
      <c r="D42" s="13"/>
      <c r="E42" s="13"/>
      <c r="F42" s="21"/>
      <c r="G42" s="21"/>
      <c r="H42" s="100"/>
    </row>
    <row r="43" spans="1:8" s="8" customFormat="1" x14ac:dyDescent="0.2">
      <c r="A43" s="334" t="s">
        <v>42</v>
      </c>
      <c r="B43" s="334"/>
      <c r="C43" s="1051" t="s">
        <v>287</v>
      </c>
      <c r="D43" s="1051"/>
      <c r="E43" s="1051"/>
      <c r="F43" s="1036"/>
      <c r="G43" s="1036"/>
      <c r="H43" s="1036"/>
    </row>
    <row r="44" spans="1:8" s="8" customFormat="1" x14ac:dyDescent="0.2">
      <c r="A44" s="334" t="s">
        <v>7</v>
      </c>
      <c r="B44" s="334"/>
      <c r="C44" s="1051" t="s">
        <v>286</v>
      </c>
      <c r="D44" s="1051"/>
      <c r="E44" s="1051"/>
      <c r="F44" s="1036"/>
      <c r="G44" s="1036"/>
      <c r="H44" s="1036"/>
    </row>
    <row r="45" spans="1:8" s="8" customFormat="1" ht="3" customHeight="1" x14ac:dyDescent="0.2">
      <c r="A45" s="334"/>
      <c r="B45" s="334"/>
      <c r="C45" s="355"/>
      <c r="D45" s="355"/>
      <c r="E45" s="355"/>
      <c r="F45" s="356"/>
      <c r="G45" s="356"/>
      <c r="H45" s="356"/>
    </row>
    <row r="46" spans="1:8" s="4" customFormat="1" x14ac:dyDescent="0.2">
      <c r="A46" s="1037" t="str">
        <f>+A1</f>
        <v>FUNDACION AKAPANA</v>
      </c>
      <c r="B46" s="1037"/>
      <c r="C46" s="1037"/>
      <c r="D46" s="1037"/>
      <c r="E46" s="1037"/>
      <c r="F46" s="1037"/>
      <c r="G46" s="1037"/>
      <c r="H46" s="1037"/>
    </row>
    <row r="47" spans="1:8" s="4" customFormat="1" x14ac:dyDescent="0.2">
      <c r="A47" s="1037" t="str">
        <f>+A2</f>
        <v>NIT. 900.326.707-3</v>
      </c>
      <c r="B47" s="1037"/>
      <c r="C47" s="1037"/>
      <c r="D47" s="1037"/>
      <c r="E47" s="1037"/>
      <c r="F47" s="1037"/>
      <c r="G47" s="1037"/>
      <c r="H47" s="1037"/>
    </row>
    <row r="48" spans="1:8" s="4" customFormat="1" ht="13.5" thickBot="1" x14ac:dyDescent="0.25">
      <c r="A48" s="1037" t="s">
        <v>25</v>
      </c>
      <c r="B48" s="1037"/>
      <c r="C48" s="1037"/>
      <c r="D48" s="1037"/>
      <c r="E48" s="1037"/>
      <c r="F48" s="1037"/>
      <c r="G48" s="1037"/>
      <c r="H48" s="1037"/>
    </row>
    <row r="49" spans="1:9" s="4" customFormat="1" ht="15.75" customHeight="1" thickBot="1" x14ac:dyDescent="0.25">
      <c r="A49" s="335"/>
      <c r="B49" s="1038" t="s">
        <v>10</v>
      </c>
      <c r="C49" s="1041" t="s">
        <v>26</v>
      </c>
      <c r="D49" s="1042"/>
      <c r="E49" s="1042"/>
      <c r="F49" s="1043"/>
      <c r="G49" s="1044" t="s">
        <v>12</v>
      </c>
      <c r="H49" s="1045"/>
    </row>
    <row r="50" spans="1:9" ht="13.5" thickBot="1" x14ac:dyDescent="0.25">
      <c r="B50" s="1039"/>
      <c r="C50" s="1048" t="s">
        <v>27</v>
      </c>
      <c r="D50" s="1049"/>
      <c r="E50" s="1049"/>
      <c r="F50" s="1050"/>
      <c r="G50" s="1046"/>
      <c r="H50" s="1047"/>
    </row>
    <row r="51" spans="1:9" ht="13.5" customHeight="1" thickBot="1" x14ac:dyDescent="0.25">
      <c r="A51" s="7"/>
      <c r="B51" s="1040"/>
      <c r="C51" s="463">
        <f>+C6</f>
        <v>2015</v>
      </c>
      <c r="D51" s="464" t="s">
        <v>13</v>
      </c>
      <c r="E51" s="468">
        <f>+E6</f>
        <v>2014</v>
      </c>
      <c r="F51" s="469" t="s">
        <v>13</v>
      </c>
      <c r="G51" s="466" t="s">
        <v>14</v>
      </c>
      <c r="H51" s="467" t="s">
        <v>13</v>
      </c>
    </row>
    <row r="52" spans="1:9" x14ac:dyDescent="0.2">
      <c r="A52" s="7" t="s">
        <v>470</v>
      </c>
      <c r="B52" s="331"/>
      <c r="C52" s="82">
        <f>+'INGRESOS 15'!C43+'INGRESOS 15'!D43+'INGRESOS 15'!E43-'INGRESOS 15'!D4</f>
        <v>34565100</v>
      </c>
      <c r="D52" s="26">
        <v>1</v>
      </c>
      <c r="E52" s="82">
        <f>+'INGRESO 13'!E21</f>
        <v>5472000</v>
      </c>
      <c r="F52" s="26">
        <f>+E52/(+E52+E82)</f>
        <v>0.99996828865184029</v>
      </c>
      <c r="G52" s="21">
        <f>+C52-E52</f>
        <v>29093100</v>
      </c>
      <c r="H52" s="54">
        <f>+G52/E52</f>
        <v>5.31672149122807</v>
      </c>
      <c r="I52" s="84"/>
    </row>
    <row r="53" spans="1:9" ht="3.75" customHeight="1" x14ac:dyDescent="0.2">
      <c r="A53" s="7"/>
      <c r="B53" s="331"/>
      <c r="C53" s="82"/>
      <c r="D53" s="85"/>
      <c r="E53" s="83">
        <v>0</v>
      </c>
      <c r="F53" s="85">
        <f>+E53/E52</f>
        <v>0</v>
      </c>
      <c r="G53" s="83">
        <f>+C53-E53</f>
        <v>0</v>
      </c>
      <c r="H53" s="104"/>
    </row>
    <row r="54" spans="1:9" x14ac:dyDescent="0.2">
      <c r="A54" s="91" t="s">
        <v>473</v>
      </c>
      <c r="B54" s="334"/>
      <c r="C54" s="454">
        <f>+C52-C53</f>
        <v>34565100</v>
      </c>
      <c r="D54" s="455">
        <f>+C54/C52</f>
        <v>1</v>
      </c>
      <c r="E54" s="456">
        <f>+E52-E53</f>
        <v>5472000</v>
      </c>
      <c r="F54" s="455">
        <f>+E54/E52</f>
        <v>1</v>
      </c>
      <c r="G54" s="457">
        <f>+G52-G53</f>
        <v>29093100</v>
      </c>
      <c r="H54" s="458">
        <f t="shared" ref="H54:H89" si="10">+G54/E54</f>
        <v>5.31672149122807</v>
      </c>
    </row>
    <row r="55" spans="1:9" x14ac:dyDescent="0.2">
      <c r="A55" s="7"/>
      <c r="B55" s="331"/>
      <c r="C55" s="83"/>
      <c r="D55" s="85"/>
      <c r="E55" s="83"/>
      <c r="F55" s="85"/>
      <c r="G55" s="98"/>
    </row>
    <row r="56" spans="1:9" s="4" customFormat="1" x14ac:dyDescent="0.2">
      <c r="A56" s="91" t="s">
        <v>31</v>
      </c>
      <c r="B56" s="334"/>
      <c r="C56" s="459">
        <f>+C58</f>
        <v>34928681</v>
      </c>
      <c r="D56" s="455">
        <f>+C56/C52</f>
        <v>1.0105187313214774</v>
      </c>
      <c r="E56" s="456">
        <f>+E58</f>
        <v>5379044</v>
      </c>
      <c r="F56" s="455">
        <f>E56/E52</f>
        <v>0.98301242690058477</v>
      </c>
      <c r="G56" s="456">
        <f>SUM(G58:G79)</f>
        <v>59099274</v>
      </c>
      <c r="H56" s="458">
        <f t="shared" si="10"/>
        <v>10.986947494759292</v>
      </c>
    </row>
    <row r="57" spans="1:9" s="4" customFormat="1" ht="9" customHeight="1" x14ac:dyDescent="0.2">
      <c r="A57" s="91"/>
      <c r="B57" s="331"/>
      <c r="C57" s="24"/>
      <c r="D57" s="100"/>
      <c r="E57" s="24"/>
      <c r="F57" s="97"/>
      <c r="G57" s="101"/>
      <c r="H57" s="100"/>
    </row>
    <row r="58" spans="1:9" x14ac:dyDescent="0.2">
      <c r="A58" s="107" t="s">
        <v>32</v>
      </c>
      <c r="B58" s="338"/>
      <c r="C58" s="95">
        <f>SUM(C59:C78)</f>
        <v>34928681</v>
      </c>
      <c r="D58" s="353">
        <f>+C58/$C$56</f>
        <v>1</v>
      </c>
      <c r="E58" s="96">
        <f>SUM(E60:E78)</f>
        <v>5379044</v>
      </c>
      <c r="F58" s="344">
        <f>+E58/E56</f>
        <v>1</v>
      </c>
      <c r="G58" s="24">
        <f>+C58-E58</f>
        <v>29549637</v>
      </c>
      <c r="H58" s="100">
        <f t="shared" si="10"/>
        <v>5.493473747379646</v>
      </c>
    </row>
    <row r="59" spans="1:9" x14ac:dyDescent="0.2">
      <c r="A59" s="102" t="s">
        <v>472</v>
      </c>
      <c r="B59" s="338"/>
      <c r="C59" s="83">
        <f>+'INGRESOS 15'!E5</f>
        <v>19965100</v>
      </c>
      <c r="D59" s="104">
        <f t="shared" ref="D59:D78" si="11">+C59/$C$56</f>
        <v>0.57159616190488272</v>
      </c>
      <c r="E59" s="82">
        <v>0</v>
      </c>
      <c r="F59" s="36">
        <f t="shared" ref="F59" si="12">+E59/$E$58</f>
        <v>0</v>
      </c>
      <c r="G59" s="21">
        <f>+C59-E59</f>
        <v>19965100</v>
      </c>
      <c r="H59" s="54">
        <v>1</v>
      </c>
    </row>
    <row r="60" spans="1:9" x14ac:dyDescent="0.2">
      <c r="A60" s="102" t="s">
        <v>117</v>
      </c>
      <c r="B60" s="338"/>
      <c r="C60" s="82">
        <v>0</v>
      </c>
      <c r="D60" s="104">
        <f t="shared" si="11"/>
        <v>0</v>
      </c>
      <c r="E60" s="339">
        <v>75000</v>
      </c>
      <c r="F60" s="36">
        <f>+E60/$E$58</f>
        <v>1.3942998049467525E-2</v>
      </c>
      <c r="G60" s="83">
        <f t="shared" ref="G60:G78" si="13">+C60-E60</f>
        <v>-75000</v>
      </c>
      <c r="H60" s="54">
        <f t="shared" si="10"/>
        <v>-1</v>
      </c>
    </row>
    <row r="61" spans="1:9" x14ac:dyDescent="0.2">
      <c r="A61" s="102" t="s">
        <v>108</v>
      </c>
      <c r="B61" s="338"/>
      <c r="C61" s="82">
        <f>+'RESUMEN GASTO 2015'!B14</f>
        <v>1132802</v>
      </c>
      <c r="D61" s="104">
        <f t="shared" si="11"/>
        <v>3.2431857361003701E-2</v>
      </c>
      <c r="E61" s="339">
        <v>1213520</v>
      </c>
      <c r="F61" s="36">
        <f t="shared" ref="F61:F78" si="14">+E61/$E$58</f>
        <v>0.22560142657319776</v>
      </c>
      <c r="G61" s="83">
        <f t="shared" si="13"/>
        <v>-80718</v>
      </c>
      <c r="H61" s="54">
        <f t="shared" si="10"/>
        <v>-6.6515591007976799E-2</v>
      </c>
    </row>
    <row r="62" spans="1:9" x14ac:dyDescent="0.2">
      <c r="A62" s="102" t="s">
        <v>109</v>
      </c>
      <c r="B62" s="338"/>
      <c r="C62" s="82">
        <f>+'RESUMEN GASTO 2015'!B17</f>
        <v>1192750</v>
      </c>
      <c r="D62" s="104">
        <f t="shared" si="11"/>
        <v>3.414815463544129E-2</v>
      </c>
      <c r="E62" s="339">
        <v>442060</v>
      </c>
      <c r="F62" s="36">
        <f t="shared" si="14"/>
        <v>8.2181889569968192E-2</v>
      </c>
      <c r="G62" s="83">
        <f t="shared" si="13"/>
        <v>750690</v>
      </c>
      <c r="H62" s="54">
        <f t="shared" si="10"/>
        <v>1.698163145274397</v>
      </c>
    </row>
    <row r="63" spans="1:9" x14ac:dyDescent="0.2">
      <c r="A63" s="102" t="s">
        <v>310</v>
      </c>
      <c r="B63" s="338"/>
      <c r="C63" s="82">
        <f>+'RESUMEN GASTO 2015'!B15+'RESUMEN GASTO 2015'!B16</f>
        <v>547370</v>
      </c>
      <c r="D63" s="104">
        <f t="shared" si="11"/>
        <v>1.567107558398784E-2</v>
      </c>
      <c r="E63" s="339">
        <v>0</v>
      </c>
      <c r="F63" s="36">
        <f t="shared" si="14"/>
        <v>0</v>
      </c>
      <c r="G63" s="83">
        <f t="shared" ref="G63:G73" si="15">+C63-E63</f>
        <v>547370</v>
      </c>
      <c r="H63" s="54">
        <v>1</v>
      </c>
    </row>
    <row r="64" spans="1:9" x14ac:dyDescent="0.2">
      <c r="A64" s="102" t="s">
        <v>309</v>
      </c>
      <c r="B64" s="338"/>
      <c r="C64" s="82">
        <f>+'RESUMEN GASTO 2015'!B18</f>
        <v>840850</v>
      </c>
      <c r="D64" s="104">
        <f t="shared" si="11"/>
        <v>2.4073339614513356E-2</v>
      </c>
      <c r="E64" s="339">
        <v>0</v>
      </c>
      <c r="F64" s="36">
        <f t="shared" si="14"/>
        <v>0</v>
      </c>
      <c r="G64" s="83">
        <f t="shared" si="15"/>
        <v>840850</v>
      </c>
      <c r="H64" s="54">
        <v>1</v>
      </c>
    </row>
    <row r="65" spans="1:8" x14ac:dyDescent="0.2">
      <c r="A65" s="102" t="s">
        <v>278</v>
      </c>
      <c r="B65" s="338"/>
      <c r="C65" s="82">
        <f>+'RESUMEN GASTO 2015'!B20+'RESUMEN GASTO 2015'!B12</f>
        <v>1881660</v>
      </c>
      <c r="D65" s="104">
        <f t="shared" si="11"/>
        <v>5.3871487446090507E-2</v>
      </c>
      <c r="E65" s="339">
        <v>816345</v>
      </c>
      <c r="F65" s="36">
        <f t="shared" si="14"/>
        <v>0.15176395656923425</v>
      </c>
      <c r="G65" s="83">
        <f t="shared" si="15"/>
        <v>1065315</v>
      </c>
      <c r="H65" s="54">
        <f t="shared" ref="H65:H73" si="16">+G65/E65</f>
        <v>1.3049813497969609</v>
      </c>
    </row>
    <row r="66" spans="1:8" x14ac:dyDescent="0.2">
      <c r="A66" s="102" t="s">
        <v>279</v>
      </c>
      <c r="B66" s="338"/>
      <c r="C66" s="82">
        <v>0</v>
      </c>
      <c r="D66" s="104">
        <f>+C66/$C$56</f>
        <v>0</v>
      </c>
      <c r="E66" s="339">
        <v>400000</v>
      </c>
      <c r="F66" s="36">
        <f>+E66/$E$58</f>
        <v>7.4362656263826807E-2</v>
      </c>
      <c r="G66" s="83">
        <f t="shared" si="15"/>
        <v>-400000</v>
      </c>
      <c r="H66" s="54">
        <f t="shared" si="16"/>
        <v>-1</v>
      </c>
    </row>
    <row r="67" spans="1:8" x14ac:dyDescent="0.2">
      <c r="A67" s="102" t="s">
        <v>307</v>
      </c>
      <c r="B67" s="338"/>
      <c r="C67" s="82">
        <f>+'RESUMEN GASTO 2015'!B8</f>
        <v>39000</v>
      </c>
      <c r="D67" s="104">
        <f t="shared" ref="D67:D76" si="17">+C67/$C$56</f>
        <v>1.1165609145103418E-3</v>
      </c>
      <c r="E67" s="339">
        <v>0</v>
      </c>
      <c r="F67" s="36">
        <f t="shared" ref="F67:F73" si="18">+E67/$E$58</f>
        <v>0</v>
      </c>
      <c r="G67" s="83">
        <f t="shared" si="15"/>
        <v>39000</v>
      </c>
      <c r="H67" s="54">
        <v>1</v>
      </c>
    </row>
    <row r="68" spans="1:8" x14ac:dyDescent="0.2">
      <c r="A68" s="102" t="s">
        <v>311</v>
      </c>
      <c r="B68" s="338"/>
      <c r="C68" s="82">
        <f>+'RESUMEN GASTO 2015'!B22</f>
        <v>170080</v>
      </c>
      <c r="D68" s="104">
        <f t="shared" si="17"/>
        <v>4.8693507779466391E-3</v>
      </c>
      <c r="E68" s="339"/>
      <c r="F68" s="36">
        <f t="shared" si="18"/>
        <v>0</v>
      </c>
      <c r="G68" s="83">
        <f t="shared" ref="G68" si="19">+C68-E68</f>
        <v>170080</v>
      </c>
      <c r="H68" s="54">
        <v>1</v>
      </c>
    </row>
    <row r="69" spans="1:8" x14ac:dyDescent="0.2">
      <c r="A69" s="102" t="s">
        <v>306</v>
      </c>
      <c r="B69" s="338"/>
      <c r="C69" s="82">
        <f>+'RESUMEN GASTO 2015'!B5</f>
        <v>86400</v>
      </c>
      <c r="D69" s="104">
        <f t="shared" si="17"/>
        <v>2.4736118721459879E-3</v>
      </c>
      <c r="E69" s="339">
        <v>0</v>
      </c>
      <c r="F69" s="36">
        <f t="shared" si="18"/>
        <v>0</v>
      </c>
      <c r="G69" s="83">
        <f t="shared" si="15"/>
        <v>86400</v>
      </c>
      <c r="H69" s="54">
        <v>1</v>
      </c>
    </row>
    <row r="70" spans="1:8" x14ac:dyDescent="0.2">
      <c r="A70" s="102" t="s">
        <v>112</v>
      </c>
      <c r="B70" s="338"/>
      <c r="C70" s="82">
        <f>+'RESUMEN GASTO 2015'!B19</f>
        <v>384950</v>
      </c>
      <c r="D70" s="104">
        <f t="shared" si="17"/>
        <v>1.1021028821557848E-2</v>
      </c>
      <c r="E70" s="339">
        <v>283680</v>
      </c>
      <c r="F70" s="36">
        <f t="shared" si="18"/>
        <v>5.2737995822305969E-2</v>
      </c>
      <c r="G70" s="83">
        <f t="shared" si="15"/>
        <v>101270</v>
      </c>
      <c r="H70" s="54">
        <f t="shared" si="16"/>
        <v>0.35698674562887761</v>
      </c>
    </row>
    <row r="71" spans="1:8" x14ac:dyDescent="0.2">
      <c r="A71" s="102" t="s">
        <v>113</v>
      </c>
      <c r="B71" s="338"/>
      <c r="C71" s="82">
        <f>+'RESUMEN GASTO 2015'!B10</f>
        <v>163000</v>
      </c>
      <c r="D71" s="104">
        <f t="shared" si="17"/>
        <v>4.6666520273124538E-3</v>
      </c>
      <c r="E71" s="339">
        <v>124400</v>
      </c>
      <c r="F71" s="36">
        <f t="shared" si="18"/>
        <v>2.3126786098050137E-2</v>
      </c>
      <c r="G71" s="83">
        <f t="shared" si="15"/>
        <v>38600</v>
      </c>
      <c r="H71" s="54">
        <f t="shared" si="16"/>
        <v>0.31028938906752412</v>
      </c>
    </row>
    <row r="72" spans="1:8" x14ac:dyDescent="0.2">
      <c r="A72" s="102" t="s">
        <v>308</v>
      </c>
      <c r="B72" s="338"/>
      <c r="C72" s="82">
        <f>+'RESUMEN GASTO 2015'!B9</f>
        <v>5500</v>
      </c>
      <c r="D72" s="104">
        <f t="shared" si="17"/>
        <v>1.5746371871299693E-4</v>
      </c>
      <c r="E72" s="339">
        <v>0</v>
      </c>
      <c r="F72" s="36">
        <f t="shared" si="18"/>
        <v>0</v>
      </c>
      <c r="G72" s="83">
        <f t="shared" si="15"/>
        <v>5500</v>
      </c>
      <c r="H72" s="54">
        <v>1</v>
      </c>
    </row>
    <row r="73" spans="1:8" x14ac:dyDescent="0.2">
      <c r="A73" s="102" t="s">
        <v>280</v>
      </c>
      <c r="B73" s="338"/>
      <c r="C73" s="82">
        <f>+'RESUMEN GASTO 2015'!B7</f>
        <v>240200</v>
      </c>
      <c r="D73" s="104">
        <f t="shared" si="17"/>
        <v>6.8768700427021563E-3</v>
      </c>
      <c r="E73" s="339">
        <v>63200</v>
      </c>
      <c r="F73" s="36">
        <f t="shared" si="18"/>
        <v>1.1749299689684635E-2</v>
      </c>
      <c r="G73" s="83">
        <f t="shared" si="15"/>
        <v>177000</v>
      </c>
      <c r="H73" s="54">
        <f t="shared" si="16"/>
        <v>2.8006329113924049</v>
      </c>
    </row>
    <row r="74" spans="1:8" x14ac:dyDescent="0.2">
      <c r="A74" s="102" t="s">
        <v>283</v>
      </c>
      <c r="B74" s="338"/>
      <c r="C74" s="82">
        <f>+'RESUMEN GASTO 2015'!B21</f>
        <v>1500159</v>
      </c>
      <c r="D74" s="104">
        <f t="shared" si="17"/>
        <v>4.2949202691049224E-2</v>
      </c>
      <c r="E74" s="339">
        <v>1528930</v>
      </c>
      <c r="F74" s="36">
        <f t="shared" si="14"/>
        <v>0.2842382401036318</v>
      </c>
      <c r="G74" s="83">
        <f t="shared" si="13"/>
        <v>-28771</v>
      </c>
      <c r="H74" s="54">
        <f t="shared" si="10"/>
        <v>-1.8817735278920552E-2</v>
      </c>
    </row>
    <row r="75" spans="1:8" x14ac:dyDescent="0.2">
      <c r="A75" s="102" t="s">
        <v>478</v>
      </c>
      <c r="B75" s="338"/>
      <c r="C75" s="82">
        <f>+'INGRESOS 15'!E6</f>
        <v>6000000</v>
      </c>
      <c r="D75" s="104">
        <f t="shared" ref="D75" si="20">+C75/$C$56</f>
        <v>0.17177860223236027</v>
      </c>
      <c r="E75" s="339">
        <v>0</v>
      </c>
      <c r="F75" s="36">
        <f t="shared" ref="F75" si="21">+E75/$E$58</f>
        <v>0</v>
      </c>
      <c r="G75" s="83">
        <f t="shared" ref="G75" si="22">+C75-E75</f>
        <v>6000000</v>
      </c>
      <c r="H75" s="54">
        <v>1</v>
      </c>
    </row>
    <row r="76" spans="1:8" x14ac:dyDescent="0.2">
      <c r="A76" s="102" t="s">
        <v>116</v>
      </c>
      <c r="B76" s="338"/>
      <c r="C76" s="82">
        <f>+'RESUMEN GASTO 2015'!B11+'RESUMEN GASTO 2015'!B13</f>
        <v>76300</v>
      </c>
      <c r="D76" s="104">
        <f t="shared" si="17"/>
        <v>2.184451225054848E-3</v>
      </c>
      <c r="E76" s="339">
        <v>14850</v>
      </c>
      <c r="F76" s="36">
        <f t="shared" si="14"/>
        <v>2.76071361379457E-3</v>
      </c>
      <c r="G76" s="83">
        <f t="shared" si="13"/>
        <v>61450</v>
      </c>
      <c r="H76" s="54">
        <f t="shared" si="10"/>
        <v>4.1380471380471384</v>
      </c>
    </row>
    <row r="77" spans="1:8" x14ac:dyDescent="0.2">
      <c r="A77" s="102" t="s">
        <v>118</v>
      </c>
      <c r="B77" s="338"/>
      <c r="C77" s="82">
        <f>+'GTO FN'!D18</f>
        <v>12560</v>
      </c>
      <c r="D77" s="104">
        <f t="shared" si="11"/>
        <v>3.5958987400640751E-4</v>
      </c>
      <c r="E77" s="339">
        <v>116059</v>
      </c>
      <c r="F77" s="36">
        <f t="shared" si="14"/>
        <v>2.1576138808308689E-2</v>
      </c>
      <c r="G77" s="83">
        <f t="shared" si="13"/>
        <v>-103499</v>
      </c>
      <c r="H77" s="54">
        <f t="shared" si="10"/>
        <v>-0.89177918127848765</v>
      </c>
    </row>
    <row r="78" spans="1:8" x14ac:dyDescent="0.2">
      <c r="A78" s="102" t="s">
        <v>282</v>
      </c>
      <c r="B78" s="338"/>
      <c r="C78" s="82">
        <f>+'RESUMEN GASTO 2015'!B23</f>
        <v>690000</v>
      </c>
      <c r="D78" s="104">
        <f t="shared" si="11"/>
        <v>1.975453925672143E-2</v>
      </c>
      <c r="E78" s="339">
        <v>301000</v>
      </c>
      <c r="F78" s="36">
        <f t="shared" si="14"/>
        <v>5.5957898838529675E-2</v>
      </c>
      <c r="G78" s="83">
        <f t="shared" si="13"/>
        <v>389000</v>
      </c>
      <c r="H78" s="54">
        <f t="shared" si="10"/>
        <v>1.2923588039867109</v>
      </c>
    </row>
    <row r="79" spans="1:8" ht="13.5" thickBot="1" x14ac:dyDescent="0.25">
      <c r="A79" s="102"/>
      <c r="B79" s="338"/>
      <c r="C79" s="253"/>
      <c r="D79" s="254"/>
      <c r="E79" s="255"/>
      <c r="F79" s="256"/>
      <c r="G79" s="340"/>
      <c r="H79" s="254"/>
    </row>
    <row r="80" spans="1:8" x14ac:dyDescent="0.2">
      <c r="A80" s="107" t="s">
        <v>33</v>
      </c>
      <c r="B80" s="338"/>
      <c r="C80" s="108">
        <f>+C54-C56</f>
        <v>-363581</v>
      </c>
      <c r="D80" s="94">
        <f>+C80/C52</f>
        <v>-1.0518731321477444E-2</v>
      </c>
      <c r="E80" s="10">
        <f>+E54-E56</f>
        <v>92956</v>
      </c>
      <c r="F80" s="94">
        <f>+E80/E52</f>
        <v>1.6987573099415204E-2</v>
      </c>
      <c r="G80" s="24">
        <f t="shared" ref="G80" si="23">+C80-E80</f>
        <v>-456537</v>
      </c>
      <c r="H80" s="100">
        <f t="shared" si="10"/>
        <v>-4.9113236369895432</v>
      </c>
    </row>
    <row r="81" spans="1:8" ht="7.5" customHeight="1" x14ac:dyDescent="0.2">
      <c r="A81" s="107"/>
      <c r="B81" s="338"/>
      <c r="C81" s="34"/>
      <c r="D81" s="35"/>
      <c r="E81" s="34"/>
      <c r="F81" s="36"/>
      <c r="G81" s="336"/>
    </row>
    <row r="82" spans="1:8" x14ac:dyDescent="0.2">
      <c r="A82" s="6" t="s">
        <v>34</v>
      </c>
      <c r="B82" s="330"/>
      <c r="C82" s="96">
        <v>0</v>
      </c>
      <c r="D82" s="97">
        <f>+C82/C52</f>
        <v>0</v>
      </c>
      <c r="E82" s="96">
        <v>173.53</v>
      </c>
      <c r="F82" s="97">
        <f>+E82/E52</f>
        <v>3.1712353801169592E-5</v>
      </c>
      <c r="G82" s="24">
        <f>+C82-E82</f>
        <v>-173.53</v>
      </c>
      <c r="H82" s="100"/>
    </row>
    <row r="83" spans="1:8" ht="7.5" customHeight="1" x14ac:dyDescent="0.2">
      <c r="A83" s="5"/>
      <c r="B83" s="330"/>
      <c r="C83" s="82"/>
      <c r="D83" s="54"/>
      <c r="E83" s="48"/>
      <c r="F83" s="49"/>
      <c r="G83" s="336"/>
    </row>
    <row r="84" spans="1:8" x14ac:dyDescent="0.2">
      <c r="A84" s="6" t="s">
        <v>35</v>
      </c>
      <c r="B84" s="330"/>
      <c r="C84" s="259">
        <f>SUM(C85:C88)</f>
        <v>91287.24</v>
      </c>
      <c r="D84" s="260">
        <f>+C84/C52</f>
        <v>2.6410234600796759E-3</v>
      </c>
      <c r="E84" s="259">
        <f>SUM(E85:E86)</f>
        <v>291847.13</v>
      </c>
      <c r="F84" s="114">
        <f>+E84/E52</f>
        <v>5.3334636330409357E-2</v>
      </c>
      <c r="G84" s="24">
        <f t="shared" ref="G84:G89" si="24">+C84-E84</f>
        <v>-200559.89</v>
      </c>
      <c r="H84" s="100">
        <f t="shared" ref="H84:H86" si="25">+G84/E84</f>
        <v>-0.68720871094397951</v>
      </c>
    </row>
    <row r="85" spans="1:8" x14ac:dyDescent="0.2">
      <c r="A85" s="5" t="s">
        <v>191</v>
      </c>
      <c r="B85" s="330"/>
      <c r="C85" s="82">
        <f>+'GTO FN'!C18</f>
        <v>226.24</v>
      </c>
      <c r="D85" s="54">
        <f>+C85/$C$84</f>
        <v>2.4783310350931852E-3</v>
      </c>
      <c r="E85" s="82">
        <v>7111.1299999999992</v>
      </c>
      <c r="F85" s="49">
        <f>+E85/$E$84</f>
        <v>2.436594116926899E-2</v>
      </c>
      <c r="G85" s="21">
        <f t="shared" si="24"/>
        <v>-6884.8899999999994</v>
      </c>
      <c r="H85" s="54">
        <f t="shared" si="25"/>
        <v>-0.96818508450836926</v>
      </c>
    </row>
    <row r="86" spans="1:8" x14ac:dyDescent="0.2">
      <c r="A86" s="5" t="s">
        <v>192</v>
      </c>
      <c r="B86" s="330"/>
      <c r="C86" s="82">
        <f>+'GTO FN'!B18</f>
        <v>78501</v>
      </c>
      <c r="D86" s="54">
        <f t="shared" ref="D86:D88" si="26">+C86/$C$84</f>
        <v>0.8599339842019541</v>
      </c>
      <c r="E86" s="82">
        <v>284736</v>
      </c>
      <c r="F86" s="49">
        <f t="shared" ref="F86:F88" si="27">+E86/$E$84</f>
        <v>0.97563405883073095</v>
      </c>
      <c r="G86" s="21">
        <f t="shared" si="24"/>
        <v>-206235</v>
      </c>
      <c r="H86" s="54">
        <f t="shared" si="25"/>
        <v>-0.72430251180040461</v>
      </c>
    </row>
    <row r="87" spans="1:8" x14ac:dyDescent="0.2">
      <c r="A87" s="5" t="s">
        <v>213</v>
      </c>
      <c r="B87" s="330"/>
      <c r="C87" s="82">
        <v>0</v>
      </c>
      <c r="D87" s="54">
        <f t="shared" si="26"/>
        <v>0</v>
      </c>
      <c r="E87" s="82">
        <v>0</v>
      </c>
      <c r="F87" s="49">
        <f t="shared" si="27"/>
        <v>0</v>
      </c>
      <c r="G87" s="21">
        <f t="shared" si="24"/>
        <v>0</v>
      </c>
      <c r="H87" s="54">
        <v>1</v>
      </c>
    </row>
    <row r="88" spans="1:8" x14ac:dyDescent="0.2">
      <c r="A88" s="5" t="s">
        <v>118</v>
      </c>
      <c r="B88" s="330"/>
      <c r="C88" s="82">
        <f>+'GTO FN'!D18</f>
        <v>12560</v>
      </c>
      <c r="D88" s="54">
        <f t="shared" si="26"/>
        <v>0.13758768476295263</v>
      </c>
      <c r="E88" s="82">
        <v>0</v>
      </c>
      <c r="F88" s="49">
        <f t="shared" si="27"/>
        <v>0</v>
      </c>
      <c r="G88" s="21">
        <f t="shared" si="24"/>
        <v>12560</v>
      </c>
      <c r="H88" s="54">
        <v>1</v>
      </c>
    </row>
    <row r="89" spans="1:8" ht="13.5" thickBot="1" x14ac:dyDescent="0.25">
      <c r="A89" s="6" t="s">
        <v>285</v>
      </c>
      <c r="B89" s="329"/>
      <c r="C89" s="245">
        <f>+C80+C82-C84</f>
        <v>-454868.24</v>
      </c>
      <c r="D89" s="246">
        <f>+C89/(+C82+C52)</f>
        <v>-1.315975478155712E-2</v>
      </c>
      <c r="E89" s="245">
        <f>+E80+E82-E84</f>
        <v>-198717.6</v>
      </c>
      <c r="F89" s="246">
        <f>E89/E52</f>
        <v>-3.6315350877192981E-2</v>
      </c>
      <c r="G89" s="245">
        <f t="shared" si="24"/>
        <v>-256150.63999999998</v>
      </c>
      <c r="H89" s="65">
        <f t="shared" si="10"/>
        <v>1.2890183858903286</v>
      </c>
    </row>
    <row r="90" spans="1:8" s="4" customFormat="1" ht="13.5" thickTop="1" x14ac:dyDescent="0.2">
      <c r="A90" s="116"/>
      <c r="B90" s="341"/>
      <c r="C90" s="118"/>
      <c r="D90" s="24"/>
      <c r="E90" s="24"/>
      <c r="F90" s="24"/>
      <c r="G90" s="24"/>
      <c r="H90" s="100"/>
    </row>
    <row r="91" spans="1:8" s="4" customFormat="1" x14ac:dyDescent="0.2">
      <c r="A91" s="116"/>
      <c r="B91" s="341"/>
      <c r="C91" s="118"/>
      <c r="D91" s="24"/>
      <c r="E91" s="24"/>
      <c r="F91" s="24"/>
      <c r="G91" s="24"/>
      <c r="H91" s="100"/>
    </row>
    <row r="92" spans="1:8" s="4" customFormat="1" x14ac:dyDescent="0.2">
      <c r="A92" s="116"/>
      <c r="B92" s="341"/>
      <c r="C92" s="118"/>
      <c r="D92" s="24"/>
      <c r="E92" s="24"/>
      <c r="F92" s="24"/>
      <c r="G92" s="24"/>
      <c r="H92" s="100"/>
    </row>
    <row r="93" spans="1:8" x14ac:dyDescent="0.2">
      <c r="A93" s="7"/>
      <c r="B93" s="331"/>
    </row>
    <row r="94" spans="1:8" s="4" customFormat="1" x14ac:dyDescent="0.2">
      <c r="A94" s="334" t="str">
        <f>+A43</f>
        <v>BLANCA STELLA LENTINO</v>
      </c>
      <c r="B94" s="334"/>
      <c r="C94" s="1035" t="str">
        <f>+C43</f>
        <v>ELIZABETH RUIZ GUERRERO</v>
      </c>
      <c r="D94" s="1035"/>
      <c r="E94" s="1035"/>
      <c r="F94" s="1036" t="s">
        <v>36</v>
      </c>
      <c r="G94" s="1036"/>
      <c r="H94" s="1036"/>
    </row>
    <row r="95" spans="1:8" s="4" customFormat="1" x14ac:dyDescent="0.2">
      <c r="A95" s="334" t="str">
        <f>+A44</f>
        <v>REPRESENTANTE LEGAL</v>
      </c>
      <c r="B95" s="334"/>
      <c r="C95" s="1035" t="str">
        <f>+C44</f>
        <v>CONTADORA PUBLICA  T.P. 141819-T</v>
      </c>
      <c r="D95" s="1035"/>
      <c r="E95" s="1035"/>
      <c r="F95" s="1036" t="s">
        <v>37</v>
      </c>
      <c r="G95" s="1036"/>
      <c r="H95" s="1036"/>
    </row>
  </sheetData>
  <mergeCells count="24">
    <mergeCell ref="C44:E44"/>
    <mergeCell ref="F44:H44"/>
    <mergeCell ref="A1:H1"/>
    <mergeCell ref="A2:H2"/>
    <mergeCell ref="A3:H3"/>
    <mergeCell ref="B5:B6"/>
    <mergeCell ref="C5:F5"/>
    <mergeCell ref="G5:H5"/>
    <mergeCell ref="B22:B23"/>
    <mergeCell ref="C22:F22"/>
    <mergeCell ref="G22:H22"/>
    <mergeCell ref="C43:E43"/>
    <mergeCell ref="F43:H43"/>
    <mergeCell ref="C94:E94"/>
    <mergeCell ref="F94:H94"/>
    <mergeCell ref="C95:E95"/>
    <mergeCell ref="F95:H95"/>
    <mergeCell ref="A46:H46"/>
    <mergeCell ref="A47:H47"/>
    <mergeCell ref="A48:H48"/>
    <mergeCell ref="B49:B51"/>
    <mergeCell ref="C49:F49"/>
    <mergeCell ref="G49:H50"/>
    <mergeCell ref="C50:F50"/>
  </mergeCells>
  <printOptions horizontalCentered="1"/>
  <pageMargins left="0.39370078740157483" right="0.39370078740157483" top="0.47244094488188981" bottom="0.39370078740157483" header="0" footer="0"/>
  <pageSetup scale="90" orientation="landscape" horizontalDpi="300" verticalDpi="300" r:id="rId1"/>
  <headerFooter alignWithMargins="0"/>
  <rowBreaks count="1" manualBreakCount="1">
    <brk id="44"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I93"/>
  <sheetViews>
    <sheetView topLeftCell="A80" workbookViewId="0">
      <selection activeCell="C107" sqref="C107"/>
    </sheetView>
  </sheetViews>
  <sheetFormatPr baseColWidth="10" defaultColWidth="12.5703125" defaultRowHeight="12.75" x14ac:dyDescent="0.2"/>
  <cols>
    <col min="1" max="1" width="42.42578125" style="17" bestFit="1" customWidth="1"/>
    <col min="2" max="2" width="6.140625" style="325" bestFit="1" customWidth="1"/>
    <col min="3" max="3" width="17" style="21" customWidth="1"/>
    <col min="4" max="4" width="7.85546875" style="21" bestFit="1" customWidth="1"/>
    <col min="5" max="5" width="12.85546875" style="21" bestFit="1" customWidth="1"/>
    <col min="6" max="6" width="7.85546875" style="21" bestFit="1" customWidth="1"/>
    <col min="7" max="7" width="12.85546875" style="21" bestFit="1" customWidth="1"/>
    <col min="8" max="8" width="11.85546875" style="54" customWidth="1"/>
    <col min="9" max="9" width="5" style="17" customWidth="1"/>
    <col min="10" max="16384" width="12.5703125" style="17"/>
  </cols>
  <sheetData>
    <row r="1" spans="1:8" s="4" customFormat="1" x14ac:dyDescent="0.2">
      <c r="A1" s="1037" t="s">
        <v>9</v>
      </c>
      <c r="B1" s="1037"/>
      <c r="C1" s="1037"/>
      <c r="D1" s="1037"/>
      <c r="E1" s="1037"/>
      <c r="F1" s="1037"/>
      <c r="G1" s="1037"/>
      <c r="H1" s="1037"/>
    </row>
    <row r="2" spans="1:8" s="4" customFormat="1" x14ac:dyDescent="0.2">
      <c r="A2" s="1037" t="s">
        <v>43</v>
      </c>
      <c r="B2" s="1037"/>
      <c r="C2" s="1037"/>
      <c r="D2" s="1037"/>
      <c r="E2" s="1037"/>
      <c r="F2" s="1037"/>
      <c r="G2" s="1037"/>
      <c r="H2" s="1037"/>
    </row>
    <row r="3" spans="1:8" s="4" customFormat="1" x14ac:dyDescent="0.2">
      <c r="A3" s="1037" t="s">
        <v>4</v>
      </c>
      <c r="B3" s="1037"/>
      <c r="C3" s="1037"/>
      <c r="D3" s="1037"/>
      <c r="E3" s="1037"/>
      <c r="F3" s="1037"/>
      <c r="G3" s="1037"/>
      <c r="H3" s="1037"/>
    </row>
    <row r="4" spans="1:8" ht="7.5" customHeight="1" thickBot="1" x14ac:dyDescent="0.25"/>
    <row r="5" spans="1:8" ht="13.5" thickBot="1" x14ac:dyDescent="0.25">
      <c r="A5" s="3" t="s">
        <v>1</v>
      </c>
      <c r="B5" s="1094" t="s">
        <v>10</v>
      </c>
      <c r="C5" s="1053" t="s">
        <v>11</v>
      </c>
      <c r="D5" s="1054"/>
      <c r="E5" s="1054"/>
      <c r="F5" s="1055"/>
      <c r="G5" s="1056" t="s">
        <v>12</v>
      </c>
      <c r="H5" s="1057"/>
    </row>
    <row r="6" spans="1:8" ht="15.75" customHeight="1" thickBot="1" x14ac:dyDescent="0.25">
      <c r="A6" s="3"/>
      <c r="B6" s="1095"/>
      <c r="C6" s="464">
        <v>2014</v>
      </c>
      <c r="D6" s="463" t="s">
        <v>13</v>
      </c>
      <c r="E6" s="468">
        <v>2013</v>
      </c>
      <c r="F6" s="465" t="s">
        <v>13</v>
      </c>
      <c r="G6" s="466" t="s">
        <v>14</v>
      </c>
      <c r="H6" s="467" t="s">
        <v>13</v>
      </c>
    </row>
    <row r="7" spans="1:8" x14ac:dyDescent="0.2">
      <c r="A7" s="4" t="s">
        <v>15</v>
      </c>
      <c r="B7" s="326"/>
      <c r="E7" s="24"/>
      <c r="F7" s="25"/>
    </row>
    <row r="8" spans="1:8" x14ac:dyDescent="0.2">
      <c r="A8" s="17" t="s">
        <v>0</v>
      </c>
      <c r="C8" s="21">
        <v>219000</v>
      </c>
      <c r="D8" s="26">
        <f>+C8/$C$11</f>
        <v>0.23385043822931437</v>
      </c>
      <c r="E8" s="21">
        <v>15000</v>
      </c>
      <c r="F8" s="28">
        <f>+E8/$E$11</f>
        <v>1.6321145478051465E-2</v>
      </c>
      <c r="G8" s="21">
        <f t="shared" ref="G8:G10" si="0">+C8-E8</f>
        <v>204000</v>
      </c>
      <c r="H8" s="54">
        <f>+G8/E8</f>
        <v>13.6</v>
      </c>
    </row>
    <row r="9" spans="1:8" x14ac:dyDescent="0.2">
      <c r="A9" s="17" t="s">
        <v>45</v>
      </c>
      <c r="C9" s="327">
        <v>57596</v>
      </c>
      <c r="D9" s="26">
        <f>+C9/$C$11</f>
        <v>6.1501597444089458E-2</v>
      </c>
      <c r="E9" s="21">
        <v>389153.14</v>
      </c>
      <c r="F9" s="28">
        <f>+E9/$E$11</f>
        <v>0.4234283340787019</v>
      </c>
      <c r="G9" s="21">
        <f t="shared" si="0"/>
        <v>-331557.14</v>
      </c>
      <c r="H9" s="54">
        <f t="shared" ref="H9:H11" si="1">+G9/E9</f>
        <v>-0.85199656875439833</v>
      </c>
    </row>
    <row r="10" spans="1:8" ht="12.75" customHeight="1" x14ac:dyDescent="0.2">
      <c r="A10" s="17" t="s">
        <v>39</v>
      </c>
      <c r="C10" s="21">
        <f>+E10+225000-'INGRESO 14'!E10</f>
        <v>659900</v>
      </c>
      <c r="D10" s="26">
        <f>+C10/$C$11</f>
        <v>0.70464796432659615</v>
      </c>
      <c r="E10" s="21">
        <v>514900</v>
      </c>
      <c r="F10" s="28">
        <f>+E10/$E$11</f>
        <v>0.56025052044324664</v>
      </c>
      <c r="G10" s="21">
        <f t="shared" si="0"/>
        <v>145000</v>
      </c>
      <c r="H10" s="54">
        <f t="shared" si="1"/>
        <v>0.28160807923868714</v>
      </c>
    </row>
    <row r="11" spans="1:8" x14ac:dyDescent="0.2">
      <c r="A11" s="4" t="s">
        <v>16</v>
      </c>
      <c r="B11" s="326"/>
      <c r="C11" s="12">
        <f>SUM(C8:C10)</f>
        <v>936496</v>
      </c>
      <c r="D11" s="30">
        <f>+C11/$C$19</f>
        <v>0.31891615040510868</v>
      </c>
      <c r="E11" s="12">
        <f>SUM(E8:E10)</f>
        <v>919053.14</v>
      </c>
      <c r="F11" s="30">
        <f>+E11/$E$19</f>
        <v>0.47890968772235248</v>
      </c>
      <c r="G11" s="12">
        <f>SUM(G8:G10)</f>
        <v>17442.859999999986</v>
      </c>
      <c r="H11" s="345">
        <f t="shared" si="1"/>
        <v>1.8979163707552302E-2</v>
      </c>
    </row>
    <row r="12" spans="1:8" x14ac:dyDescent="0.2">
      <c r="A12" s="4"/>
      <c r="B12" s="326"/>
      <c r="C12" s="10"/>
      <c r="D12" s="10"/>
      <c r="E12" s="10"/>
      <c r="F12" s="32"/>
      <c r="G12" s="33"/>
    </row>
    <row r="13" spans="1:8" x14ac:dyDescent="0.2">
      <c r="A13" s="4" t="s">
        <v>17</v>
      </c>
      <c r="B13" s="326"/>
      <c r="C13" s="10"/>
      <c r="D13" s="10"/>
      <c r="E13" s="10"/>
      <c r="F13" s="32"/>
      <c r="G13" s="33"/>
    </row>
    <row r="14" spans="1:8" x14ac:dyDescent="0.2">
      <c r="A14" s="17" t="s">
        <v>48</v>
      </c>
      <c r="B14" s="326"/>
      <c r="C14" s="34">
        <v>800000</v>
      </c>
      <c r="D14" s="277">
        <f>+C14/C17</f>
        <v>0.4</v>
      </c>
      <c r="E14" s="34">
        <v>800000</v>
      </c>
      <c r="F14" s="277">
        <f>+E14/$E$17</f>
        <v>0.8</v>
      </c>
      <c r="G14" s="21">
        <f t="shared" ref="G14:G17" si="2">+C14-E14</f>
        <v>0</v>
      </c>
      <c r="H14" s="54">
        <f t="shared" ref="H14:H17" si="3">+G14/E14</f>
        <v>0</v>
      </c>
    </row>
    <row r="15" spans="1:8" x14ac:dyDescent="0.2">
      <c r="A15" s="17" t="s">
        <v>49</v>
      </c>
      <c r="B15" s="326"/>
      <c r="C15" s="34">
        <v>200000</v>
      </c>
      <c r="D15" s="277">
        <f>+C15/C17</f>
        <v>0.1</v>
      </c>
      <c r="E15" s="34">
        <v>200000</v>
      </c>
      <c r="F15" s="277">
        <f>+E15/$E$17</f>
        <v>0.2</v>
      </c>
      <c r="G15" s="21">
        <f t="shared" si="2"/>
        <v>0</v>
      </c>
      <c r="H15" s="54">
        <f t="shared" si="3"/>
        <v>0</v>
      </c>
    </row>
    <row r="16" spans="1:8" x14ac:dyDescent="0.2">
      <c r="A16" s="17" t="s">
        <v>276</v>
      </c>
      <c r="B16" s="326"/>
      <c r="C16" s="34">
        <v>1000000</v>
      </c>
      <c r="D16" s="277">
        <f>+C16/C17</f>
        <v>0.5</v>
      </c>
      <c r="E16" s="34">
        <v>0</v>
      </c>
      <c r="F16" s="277">
        <f>+E16/$E$17</f>
        <v>0</v>
      </c>
      <c r="G16" s="21">
        <f t="shared" ref="G16" si="4">+C16-E16</f>
        <v>1000000</v>
      </c>
    </row>
    <row r="17" spans="1:8" x14ac:dyDescent="0.2">
      <c r="A17" s="4" t="s">
        <v>18</v>
      </c>
      <c r="B17" s="326"/>
      <c r="C17" s="12">
        <f>SUM(C14:C16)</f>
        <v>2000000</v>
      </c>
      <c r="D17" s="30">
        <f>+C17/C19</f>
        <v>0.68108384959489132</v>
      </c>
      <c r="E17" s="12">
        <f>SUM(E14:E15)</f>
        <v>1000000</v>
      </c>
      <c r="F17" s="30">
        <f>+E17/E19</f>
        <v>0.52109031227764746</v>
      </c>
      <c r="G17" s="278">
        <f t="shared" si="2"/>
        <v>1000000</v>
      </c>
      <c r="H17" s="345">
        <f t="shared" si="3"/>
        <v>1</v>
      </c>
    </row>
    <row r="18" spans="1:8" x14ac:dyDescent="0.2">
      <c r="A18" s="4"/>
      <c r="B18" s="326"/>
      <c r="C18" s="10"/>
      <c r="D18" s="10"/>
      <c r="E18" s="10"/>
      <c r="F18" s="32"/>
      <c r="G18" s="33"/>
    </row>
    <row r="19" spans="1:8" s="4" customFormat="1" ht="13.5" thickBot="1" x14ac:dyDescent="0.25">
      <c r="A19" s="4" t="s">
        <v>19</v>
      </c>
      <c r="B19" s="326"/>
      <c r="C19" s="38">
        <f>+C17+C11</f>
        <v>2936496</v>
      </c>
      <c r="D19" s="39">
        <f>+C19/$C$19</f>
        <v>1</v>
      </c>
      <c r="E19" s="38">
        <f>+E17+E11</f>
        <v>1919053.1400000001</v>
      </c>
      <c r="F19" s="40">
        <f>+E19/$E$19</f>
        <v>1</v>
      </c>
      <c r="G19" s="41">
        <f>+C19-E19</f>
        <v>1017442.8599999999</v>
      </c>
      <c r="H19" s="346">
        <f>+G19/E19</f>
        <v>0.53017961764206267</v>
      </c>
    </row>
    <row r="20" spans="1:8" ht="12" customHeight="1" thickTop="1" thickBot="1" x14ac:dyDescent="0.25"/>
    <row r="21" spans="1:8" ht="13.5" thickBot="1" x14ac:dyDescent="0.25">
      <c r="A21" s="328" t="s">
        <v>20</v>
      </c>
      <c r="B21" s="1094" t="s">
        <v>10</v>
      </c>
      <c r="C21" s="1053" t="str">
        <f>+C5</f>
        <v xml:space="preserve">DICIEMBRE 31 DE </v>
      </c>
      <c r="D21" s="1054"/>
      <c r="E21" s="1054"/>
      <c r="F21" s="1055"/>
      <c r="G21" s="1056" t="s">
        <v>12</v>
      </c>
      <c r="H21" s="1057"/>
    </row>
    <row r="22" spans="1:8" ht="15.75" customHeight="1" thickBot="1" x14ac:dyDescent="0.25">
      <c r="B22" s="1095"/>
      <c r="C22" s="463">
        <f>+C6</f>
        <v>2014</v>
      </c>
      <c r="D22" s="463" t="s">
        <v>13</v>
      </c>
      <c r="E22" s="468">
        <f>+E6</f>
        <v>2013</v>
      </c>
      <c r="F22" s="465" t="s">
        <v>13</v>
      </c>
      <c r="G22" s="466" t="s">
        <v>14</v>
      </c>
      <c r="H22" s="467" t="s">
        <v>13</v>
      </c>
    </row>
    <row r="23" spans="1:8" x14ac:dyDescent="0.2">
      <c r="A23" s="45" t="s">
        <v>21</v>
      </c>
      <c r="B23" s="329"/>
    </row>
    <row r="24" spans="1:8" x14ac:dyDescent="0.2">
      <c r="A24" s="11" t="s">
        <v>189</v>
      </c>
      <c r="B24" s="330"/>
      <c r="C24" s="48">
        <v>0</v>
      </c>
      <c r="D24" s="49">
        <v>0</v>
      </c>
      <c r="E24" s="48">
        <v>583188</v>
      </c>
      <c r="F24" s="49">
        <f>+E24/E27</f>
        <v>1</v>
      </c>
      <c r="G24" s="21">
        <f t="shared" ref="G24" si="5">+C24-E24</f>
        <v>-583188</v>
      </c>
      <c r="H24" s="54">
        <f t="shared" ref="H24:H25" si="6">+G24/E24</f>
        <v>-1</v>
      </c>
    </row>
    <row r="25" spans="1:8" x14ac:dyDescent="0.2">
      <c r="A25" s="6" t="s">
        <v>22</v>
      </c>
      <c r="B25" s="329"/>
      <c r="C25" s="50">
        <f>SUM(C24:C24)</f>
        <v>0</v>
      </c>
      <c r="D25" s="51">
        <v>0</v>
      </c>
      <c r="E25" s="50">
        <f>SUM(E24:E24)</f>
        <v>583188</v>
      </c>
      <c r="F25" s="51">
        <f>+E25/E27</f>
        <v>1</v>
      </c>
      <c r="G25" s="52">
        <f>SUM(G24:G24)</f>
        <v>-583188</v>
      </c>
      <c r="H25" s="347">
        <f t="shared" si="6"/>
        <v>-1</v>
      </c>
    </row>
    <row r="26" spans="1:8" ht="7.5" customHeight="1" x14ac:dyDescent="0.2">
      <c r="A26" s="7"/>
      <c r="B26" s="331"/>
      <c r="C26" s="43"/>
      <c r="D26" s="54"/>
      <c r="E26" s="43"/>
      <c r="F26" s="54"/>
    </row>
    <row r="27" spans="1:8" ht="13.5" thickBot="1" x14ac:dyDescent="0.25">
      <c r="A27" s="6" t="s">
        <v>23</v>
      </c>
      <c r="B27" s="329"/>
      <c r="C27" s="55">
        <f>+C25</f>
        <v>0</v>
      </c>
      <c r="D27" s="56">
        <v>1</v>
      </c>
      <c r="E27" s="55">
        <f>+E25</f>
        <v>583188</v>
      </c>
      <c r="F27" s="56">
        <v>1</v>
      </c>
      <c r="G27" s="55">
        <f>+G25</f>
        <v>-583188</v>
      </c>
      <c r="H27" s="346"/>
    </row>
    <row r="28" spans="1:8" ht="9" customHeight="1" thickTop="1" x14ac:dyDescent="0.2">
      <c r="A28" s="7"/>
      <c r="B28" s="331"/>
      <c r="C28" s="43">
        <f>C27-[1]Bcegeneral!D124</f>
        <v>-197629930.33000001</v>
      </c>
      <c r="D28" s="54"/>
      <c r="F28" s="57"/>
    </row>
    <row r="29" spans="1:8" x14ac:dyDescent="0.2">
      <c r="A29" s="328" t="s">
        <v>2</v>
      </c>
      <c r="B29" s="329"/>
      <c r="D29" s="54"/>
      <c r="E29" s="58"/>
      <c r="F29" s="59"/>
    </row>
    <row r="30" spans="1:8" ht="9.75" customHeight="1" x14ac:dyDescent="0.2">
      <c r="A30" s="328"/>
      <c r="B30" s="329"/>
      <c r="D30" s="54"/>
      <c r="E30" s="58"/>
      <c r="F30" s="59"/>
    </row>
    <row r="31" spans="1:8" x14ac:dyDescent="0.2">
      <c r="A31" s="5" t="s">
        <v>40</v>
      </c>
      <c r="B31" s="330"/>
      <c r="C31" s="48">
        <v>1000000</v>
      </c>
      <c r="D31" s="26">
        <f>+C31/$C$35</f>
        <v>0.34054193871370253</v>
      </c>
      <c r="E31" s="48">
        <v>1000000</v>
      </c>
      <c r="F31" s="49">
        <f>+E31/$E$35</f>
        <v>0.74857841216637555</v>
      </c>
      <c r="G31" s="21">
        <f t="shared" ref="G31:G34" si="7">+C31-E31</f>
        <v>0</v>
      </c>
      <c r="H31" s="54">
        <f t="shared" ref="H31:H35" si="8">+G31/E31</f>
        <v>0</v>
      </c>
    </row>
    <row r="32" spans="1:8" x14ac:dyDescent="0.2">
      <c r="A32" s="5" t="s">
        <v>188</v>
      </c>
      <c r="B32" s="330"/>
      <c r="C32" s="48">
        <v>2000000</v>
      </c>
      <c r="D32" s="26">
        <f>+C32/$C$35</f>
        <v>0.68108387742740506</v>
      </c>
      <c r="E32" s="48">
        <v>1000000</v>
      </c>
      <c r="F32" s="49">
        <f>+E32/$E$35</f>
        <v>0.74857841216637555</v>
      </c>
      <c r="G32" s="21">
        <f t="shared" si="7"/>
        <v>1000000</v>
      </c>
      <c r="H32" s="54">
        <f t="shared" si="8"/>
        <v>1</v>
      </c>
    </row>
    <row r="33" spans="1:8" x14ac:dyDescent="0.2">
      <c r="A33" s="5" t="s">
        <v>46</v>
      </c>
      <c r="B33" s="330"/>
      <c r="C33" s="48">
        <f>+E33+E34</f>
        <v>-664134.6</v>
      </c>
      <c r="D33" s="26">
        <f>+C33/$C$35</f>
        <v>-0.22616568425084935</v>
      </c>
      <c r="E33" s="48">
        <f>+'12 Y 13'!C32</f>
        <v>-465417</v>
      </c>
      <c r="F33" s="49">
        <f t="shared" ref="F33:F34" si="9">+E33/$E$35</f>
        <v>-0.348401118855238</v>
      </c>
      <c r="G33" s="21">
        <f t="shared" si="7"/>
        <v>-198717.59999999998</v>
      </c>
      <c r="H33" s="54">
        <f t="shared" si="8"/>
        <v>0.42696678462540039</v>
      </c>
    </row>
    <row r="34" spans="1:8" x14ac:dyDescent="0.2">
      <c r="A34" s="5" t="s">
        <v>41</v>
      </c>
      <c r="B34" s="330"/>
      <c r="C34" s="21">
        <f>+C87</f>
        <v>600630.48</v>
      </c>
      <c r="D34" s="26">
        <f>+C34/$C$35</f>
        <v>0.20453986810974173</v>
      </c>
      <c r="E34" s="48">
        <f>+E87</f>
        <v>-198717.6</v>
      </c>
      <c r="F34" s="49">
        <f t="shared" si="9"/>
        <v>-0.14875570547751293</v>
      </c>
      <c r="G34" s="21">
        <f t="shared" si="7"/>
        <v>799348.08</v>
      </c>
      <c r="H34" s="54">
        <f t="shared" si="8"/>
        <v>-4.0225328808318936</v>
      </c>
    </row>
    <row r="35" spans="1:8" x14ac:dyDescent="0.2">
      <c r="A35" s="6" t="s">
        <v>3</v>
      </c>
      <c r="B35" s="329"/>
      <c r="C35" s="50">
        <f>SUM(C31:C34)</f>
        <v>2936495.88</v>
      </c>
      <c r="D35" s="51">
        <f>+C35/C37</f>
        <v>1</v>
      </c>
      <c r="E35" s="50">
        <f>SUM(E31:E34)</f>
        <v>1335865.3999999999</v>
      </c>
      <c r="F35" s="51">
        <f>+E35/E37</f>
        <v>0.69610642413598289</v>
      </c>
      <c r="G35" s="52">
        <f>SUM(G31:G34)</f>
        <v>1600630.48</v>
      </c>
      <c r="H35" s="347">
        <f t="shared" si="8"/>
        <v>1.1981974231835035</v>
      </c>
    </row>
    <row r="36" spans="1:8" ht="12" customHeight="1" x14ac:dyDescent="0.2">
      <c r="A36" s="7"/>
      <c r="B36" s="331"/>
      <c r="C36" s="60"/>
      <c r="D36" s="51"/>
      <c r="E36" s="61"/>
      <c r="F36" s="62"/>
      <c r="G36" s="62"/>
    </row>
    <row r="37" spans="1:8" s="8" customFormat="1" ht="13.5" thickBot="1" x14ac:dyDescent="0.25">
      <c r="A37" s="8" t="s">
        <v>24</v>
      </c>
      <c r="B37" s="332"/>
      <c r="C37" s="64">
        <f>+C35+C27</f>
        <v>2936495.88</v>
      </c>
      <c r="D37" s="65">
        <f>+C37/C37</f>
        <v>1</v>
      </c>
      <c r="E37" s="66">
        <f>+E35+E27</f>
        <v>1919053.4</v>
      </c>
      <c r="F37" s="65">
        <f>+E37/E37</f>
        <v>1</v>
      </c>
      <c r="G37" s="66">
        <f>+G35+G27</f>
        <v>1017442.48</v>
      </c>
      <c r="H37" s="346">
        <f>+G37/E37</f>
        <v>0.53017934779720044</v>
      </c>
    </row>
    <row r="38" spans="1:8" s="67" customFormat="1" ht="17.25" customHeight="1" thickTop="1" x14ac:dyDescent="0.2">
      <c r="B38" s="333"/>
      <c r="C38" s="123">
        <f>+C19-C37</f>
        <v>0.12000000011175871</v>
      </c>
      <c r="D38" s="69"/>
      <c r="E38" s="123">
        <f>+E37-E19</f>
        <v>0.25999999977648258</v>
      </c>
      <c r="F38" s="43"/>
      <c r="G38" s="70">
        <v>0</v>
      </c>
      <c r="H38" s="348"/>
    </row>
    <row r="39" spans="1:8" s="67" customFormat="1" ht="17.25" customHeight="1" x14ac:dyDescent="0.2">
      <c r="B39" s="333"/>
      <c r="C39" s="123"/>
      <c r="D39" s="69"/>
      <c r="E39" s="123"/>
      <c r="F39" s="43"/>
      <c r="G39" s="70"/>
      <c r="H39" s="348"/>
    </row>
    <row r="40" spans="1:8" s="67" customFormat="1" ht="17.25" customHeight="1" x14ac:dyDescent="0.2">
      <c r="B40" s="333"/>
      <c r="C40" s="123"/>
      <c r="D40" s="69"/>
      <c r="E40" s="123"/>
      <c r="F40" s="43"/>
      <c r="G40" s="70"/>
      <c r="H40" s="348"/>
    </row>
    <row r="41" spans="1:8" s="8" customFormat="1" x14ac:dyDescent="0.2">
      <c r="B41" s="332"/>
      <c r="C41" s="13"/>
      <c r="D41" s="13"/>
      <c r="E41" s="13"/>
      <c r="F41" s="21"/>
      <c r="G41" s="21"/>
      <c r="H41" s="100"/>
    </row>
    <row r="42" spans="1:8" s="8" customFormat="1" x14ac:dyDescent="0.2">
      <c r="A42" s="334" t="s">
        <v>42</v>
      </c>
      <c r="B42" s="334"/>
      <c r="C42" s="1051" t="s">
        <v>287</v>
      </c>
      <c r="D42" s="1051"/>
      <c r="E42" s="1051"/>
      <c r="F42" s="1036"/>
      <c r="G42" s="1036"/>
      <c r="H42" s="1036"/>
    </row>
    <row r="43" spans="1:8" s="8" customFormat="1" x14ac:dyDescent="0.2">
      <c r="A43" s="334" t="s">
        <v>7</v>
      </c>
      <c r="B43" s="334"/>
      <c r="C43" s="1051" t="s">
        <v>286</v>
      </c>
      <c r="D43" s="1051"/>
      <c r="E43" s="1051"/>
      <c r="F43" s="1036"/>
      <c r="G43" s="1036"/>
      <c r="H43" s="1036"/>
    </row>
    <row r="44" spans="1:8" s="8" customFormat="1" x14ac:dyDescent="0.2">
      <c r="A44" s="334"/>
      <c r="B44" s="334"/>
      <c r="C44" s="342"/>
      <c r="D44" s="342"/>
      <c r="E44" s="342"/>
      <c r="F44" s="343"/>
      <c r="G44" s="343"/>
      <c r="H44" s="349"/>
    </row>
    <row r="45" spans="1:8" s="4" customFormat="1" x14ac:dyDescent="0.2">
      <c r="A45" s="1037" t="str">
        <f>+A1</f>
        <v>FUNDACION AKAPANA</v>
      </c>
      <c r="B45" s="1037"/>
      <c r="C45" s="1037"/>
      <c r="D45" s="1037"/>
      <c r="E45" s="1037"/>
      <c r="F45" s="1037"/>
      <c r="G45" s="1037"/>
      <c r="H45" s="1037"/>
    </row>
    <row r="46" spans="1:8" s="4" customFormat="1" x14ac:dyDescent="0.2">
      <c r="A46" s="1037" t="str">
        <f>+A2</f>
        <v>NIT. 900.326.707-3</v>
      </c>
      <c r="B46" s="1037"/>
      <c r="C46" s="1037"/>
      <c r="D46" s="1037"/>
      <c r="E46" s="1037"/>
      <c r="F46" s="1037"/>
      <c r="G46" s="1037"/>
      <c r="H46" s="1037"/>
    </row>
    <row r="47" spans="1:8" s="4" customFormat="1" x14ac:dyDescent="0.2">
      <c r="A47" s="1037" t="s">
        <v>25</v>
      </c>
      <c r="B47" s="1037"/>
      <c r="C47" s="1037"/>
      <c r="D47" s="1037"/>
      <c r="E47" s="1037"/>
      <c r="F47" s="1037"/>
      <c r="G47" s="1037"/>
      <c r="H47" s="1037"/>
    </row>
    <row r="48" spans="1:8" s="4" customFormat="1" ht="6" customHeight="1" thickBot="1" x14ac:dyDescent="0.25">
      <c r="A48" s="326"/>
      <c r="B48" s="326"/>
      <c r="C48" s="326"/>
      <c r="D48" s="326"/>
      <c r="E48" s="326"/>
      <c r="F48" s="326"/>
      <c r="G48" s="326"/>
      <c r="H48" s="350"/>
    </row>
    <row r="49" spans="1:9" s="4" customFormat="1" ht="15.75" customHeight="1" thickBot="1" x14ac:dyDescent="0.25">
      <c r="A49" s="335"/>
      <c r="B49" s="1094" t="s">
        <v>10</v>
      </c>
      <c r="C49" s="1041" t="s">
        <v>26</v>
      </c>
      <c r="D49" s="1042"/>
      <c r="E49" s="1042"/>
      <c r="F49" s="1043"/>
      <c r="G49" s="1044" t="s">
        <v>12</v>
      </c>
      <c r="H49" s="1045"/>
    </row>
    <row r="50" spans="1:9" ht="13.5" thickBot="1" x14ac:dyDescent="0.25">
      <c r="B50" s="1096"/>
      <c r="C50" s="1048" t="s">
        <v>27</v>
      </c>
      <c r="D50" s="1049"/>
      <c r="E50" s="1049"/>
      <c r="F50" s="1050"/>
      <c r="G50" s="1046"/>
      <c r="H50" s="1047"/>
    </row>
    <row r="51" spans="1:9" ht="13.5" customHeight="1" thickBot="1" x14ac:dyDescent="0.25">
      <c r="A51" s="7"/>
      <c r="B51" s="1097"/>
      <c r="C51" s="463">
        <f>+C6</f>
        <v>2014</v>
      </c>
      <c r="D51" s="464" t="s">
        <v>13</v>
      </c>
      <c r="E51" s="468">
        <f>+E6</f>
        <v>2013</v>
      </c>
      <c r="F51" s="469" t="s">
        <v>13</v>
      </c>
      <c r="G51" s="466" t="s">
        <v>14</v>
      </c>
      <c r="H51" s="467" t="s">
        <v>13</v>
      </c>
    </row>
    <row r="52" spans="1:9" ht="6" customHeight="1" x14ac:dyDescent="0.2">
      <c r="A52" s="7"/>
      <c r="B52" s="331"/>
      <c r="F52" s="80"/>
      <c r="G52" s="336"/>
    </row>
    <row r="53" spans="1:9" x14ac:dyDescent="0.2">
      <c r="A53" s="7" t="s">
        <v>28</v>
      </c>
      <c r="B53" s="331"/>
      <c r="C53" s="82">
        <f>+'INGRESO 14'!E56</f>
        <v>16360000</v>
      </c>
      <c r="D53" s="26">
        <v>1</v>
      </c>
      <c r="E53" s="82">
        <f>+'INGRESO 13'!E21</f>
        <v>5472000</v>
      </c>
      <c r="F53" s="26">
        <f>+E53/(+E53+E79)</f>
        <v>0.99996828865184029</v>
      </c>
      <c r="G53" s="21">
        <f>+C53-E53</f>
        <v>10888000</v>
      </c>
      <c r="H53" s="54">
        <f>+G53/E53</f>
        <v>1.989766081871345</v>
      </c>
      <c r="I53" s="84"/>
    </row>
    <row r="54" spans="1:9" ht="4.5" customHeight="1" x14ac:dyDescent="0.2">
      <c r="A54" s="7"/>
      <c r="B54" s="331"/>
      <c r="C54" s="83"/>
      <c r="D54" s="85"/>
      <c r="E54" s="83"/>
      <c r="F54" s="85"/>
      <c r="G54" s="57"/>
    </row>
    <row r="55" spans="1:9" x14ac:dyDescent="0.2">
      <c r="A55" s="7" t="s">
        <v>29</v>
      </c>
      <c r="B55" s="331"/>
      <c r="C55" s="82"/>
      <c r="D55" s="85">
        <f>+C55/C53</f>
        <v>0</v>
      </c>
      <c r="E55" s="83">
        <v>0</v>
      </c>
      <c r="F55" s="85">
        <f>+E55/E53</f>
        <v>0</v>
      </c>
      <c r="G55" s="83">
        <f>+C55-E55</f>
        <v>0</v>
      </c>
      <c r="H55" s="104"/>
    </row>
    <row r="56" spans="1:9" ht="6.75" customHeight="1" thickBot="1" x14ac:dyDescent="0.25">
      <c r="A56" s="7"/>
      <c r="B56" s="331"/>
      <c r="C56" s="249"/>
      <c r="D56" s="250"/>
      <c r="E56" s="249"/>
      <c r="F56" s="250"/>
      <c r="G56" s="337"/>
      <c r="H56" s="254"/>
    </row>
    <row r="57" spans="1:9" x14ac:dyDescent="0.2">
      <c r="A57" s="91" t="s">
        <v>30</v>
      </c>
      <c r="B57" s="334"/>
      <c r="C57" s="93">
        <f>+C53-C55</f>
        <v>16360000</v>
      </c>
      <c r="D57" s="94">
        <f>+C57/C53</f>
        <v>1</v>
      </c>
      <c r="E57" s="95">
        <f>+E53-E55</f>
        <v>5472000</v>
      </c>
      <c r="F57" s="94">
        <f>+E57/E53</f>
        <v>1</v>
      </c>
      <c r="G57" s="96">
        <f>+G53-G55</f>
        <v>10888000</v>
      </c>
      <c r="H57" s="100">
        <f t="shared" ref="H57:H87" si="10">+G57/E57</f>
        <v>1.989766081871345</v>
      </c>
    </row>
    <row r="58" spans="1:9" ht="6" customHeight="1" x14ac:dyDescent="0.2">
      <c r="A58" s="7"/>
      <c r="B58" s="331"/>
      <c r="C58" s="83"/>
      <c r="D58" s="85"/>
      <c r="E58" s="83"/>
      <c r="F58" s="85"/>
      <c r="G58" s="98"/>
    </row>
    <row r="59" spans="1:9" s="4" customFormat="1" x14ac:dyDescent="0.2">
      <c r="A59" s="91" t="s">
        <v>31</v>
      </c>
      <c r="B59" s="334"/>
      <c r="C59" s="99">
        <f>+C61</f>
        <v>15245836</v>
      </c>
      <c r="D59" s="97">
        <f>+C59/C53</f>
        <v>0.93189706601466993</v>
      </c>
      <c r="E59" s="24">
        <f>+E61</f>
        <v>5379044</v>
      </c>
      <c r="F59" s="97">
        <f>E59/E53</f>
        <v>0.98301242690058477</v>
      </c>
      <c r="G59" s="24">
        <f>SUM(G61:G76)</f>
        <v>19733584</v>
      </c>
      <c r="H59" s="100">
        <f t="shared" si="10"/>
        <v>3.6686043096133809</v>
      </c>
    </row>
    <row r="60" spans="1:9" s="4" customFormat="1" ht="4.5" customHeight="1" x14ac:dyDescent="0.2">
      <c r="A60" s="91"/>
      <c r="B60" s="331"/>
      <c r="C60" s="24"/>
      <c r="D60" s="100"/>
      <c r="E60" s="24"/>
      <c r="F60" s="97"/>
      <c r="G60" s="101"/>
      <c r="H60" s="100"/>
    </row>
    <row r="61" spans="1:9" x14ac:dyDescent="0.2">
      <c r="A61" s="107" t="s">
        <v>32</v>
      </c>
      <c r="B61" s="338"/>
      <c r="C61" s="95">
        <f>SUM(C62:C75)</f>
        <v>15245836</v>
      </c>
      <c r="D61" s="353">
        <f>+C61/$C$59</f>
        <v>1</v>
      </c>
      <c r="E61" s="96">
        <f>SUM(E62:E75)</f>
        <v>5379044</v>
      </c>
      <c r="F61" s="344">
        <f>+E61/E59</f>
        <v>1</v>
      </c>
      <c r="G61" s="24">
        <f>+C61-E61</f>
        <v>9866792</v>
      </c>
      <c r="H61" s="100">
        <f t="shared" si="10"/>
        <v>1.8343021548066905</v>
      </c>
    </row>
    <row r="62" spans="1:9" x14ac:dyDescent="0.2">
      <c r="A62" s="102" t="s">
        <v>117</v>
      </c>
      <c r="B62" s="338"/>
      <c r="C62" s="82">
        <f>+'DETALLE GASTO 14'!F76</f>
        <v>160000</v>
      </c>
      <c r="D62" s="104">
        <f t="shared" ref="D62:D75" si="11">+C62/$C$59</f>
        <v>1.0494668839412939E-2</v>
      </c>
      <c r="E62" s="339">
        <v>75000</v>
      </c>
      <c r="F62" s="36">
        <f>+E62/$E$61</f>
        <v>1.3942998049467525E-2</v>
      </c>
      <c r="G62" s="83">
        <f t="shared" ref="G62:G75" si="12">+C62-E62</f>
        <v>85000</v>
      </c>
      <c r="H62" s="54">
        <f t="shared" si="10"/>
        <v>1.1333333333333333</v>
      </c>
    </row>
    <row r="63" spans="1:9" x14ac:dyDescent="0.2">
      <c r="A63" s="102" t="s">
        <v>277</v>
      </c>
      <c r="B63" s="338"/>
      <c r="C63" s="82">
        <f>+'DETALLE GASTO 14'!F10</f>
        <v>450000</v>
      </c>
      <c r="D63" s="104">
        <f t="shared" si="11"/>
        <v>2.951625611084889E-2</v>
      </c>
      <c r="E63" s="339">
        <v>0</v>
      </c>
      <c r="F63" s="36">
        <f t="shared" ref="F63:F75" si="13">+E63/$E$61</f>
        <v>0</v>
      </c>
      <c r="G63" s="83">
        <f t="shared" si="12"/>
        <v>450000</v>
      </c>
    </row>
    <row r="64" spans="1:9" x14ac:dyDescent="0.2">
      <c r="A64" s="102" t="s">
        <v>108</v>
      </c>
      <c r="B64" s="338"/>
      <c r="C64" s="82">
        <f>+'DETALLE GASTO 14'!F17</f>
        <v>834230</v>
      </c>
      <c r="D64" s="104">
        <f t="shared" si="11"/>
        <v>5.4718547411896599E-2</v>
      </c>
      <c r="E64" s="339">
        <v>1213520</v>
      </c>
      <c r="F64" s="36">
        <f t="shared" si="13"/>
        <v>0.22560142657319776</v>
      </c>
      <c r="G64" s="83">
        <f t="shared" si="12"/>
        <v>-379290</v>
      </c>
      <c r="H64" s="54">
        <f t="shared" si="10"/>
        <v>-0.31255356318808097</v>
      </c>
    </row>
    <row r="65" spans="1:8" x14ac:dyDescent="0.2">
      <c r="A65" s="102" t="s">
        <v>109</v>
      </c>
      <c r="B65" s="338"/>
      <c r="C65" s="82">
        <f>+'DETALLE GASTO 14'!F29</f>
        <v>1014870</v>
      </c>
      <c r="D65" s="104">
        <f t="shared" si="11"/>
        <v>6.6567028531593811E-2</v>
      </c>
      <c r="E65" s="339">
        <v>442060</v>
      </c>
      <c r="F65" s="36">
        <f t="shared" si="13"/>
        <v>8.2181889569968192E-2</v>
      </c>
      <c r="G65" s="83">
        <f t="shared" si="12"/>
        <v>572810</v>
      </c>
      <c r="H65" s="54">
        <f t="shared" si="10"/>
        <v>1.2957743292765689</v>
      </c>
    </row>
    <row r="66" spans="1:8" x14ac:dyDescent="0.2">
      <c r="A66" s="102" t="s">
        <v>278</v>
      </c>
      <c r="B66" s="338"/>
      <c r="C66" s="82">
        <f>+'DETALLE GASTO 14'!F53</f>
        <v>1652463</v>
      </c>
      <c r="D66" s="104">
        <f t="shared" si="11"/>
        <v>0.10838782471489264</v>
      </c>
      <c r="E66" s="339">
        <v>816345</v>
      </c>
      <c r="F66" s="36">
        <f t="shared" si="13"/>
        <v>0.15176395656923425</v>
      </c>
      <c r="G66" s="83">
        <f t="shared" si="12"/>
        <v>836118</v>
      </c>
      <c r="H66" s="54">
        <f t="shared" si="10"/>
        <v>1.0242213769913455</v>
      </c>
    </row>
    <row r="67" spans="1:8" x14ac:dyDescent="0.2">
      <c r="A67" s="102" t="s">
        <v>279</v>
      </c>
      <c r="B67" s="338"/>
      <c r="C67" s="82">
        <f>+'DETALLE GASTO 14'!F58</f>
        <v>3982900</v>
      </c>
      <c r="D67" s="104">
        <f t="shared" si="11"/>
        <v>0.26124510325311123</v>
      </c>
      <c r="E67" s="339">
        <v>400000</v>
      </c>
      <c r="F67" s="36">
        <f t="shared" si="13"/>
        <v>7.4362656263826807E-2</v>
      </c>
      <c r="G67" s="83">
        <f t="shared" si="12"/>
        <v>3582900</v>
      </c>
      <c r="H67" s="54">
        <f t="shared" si="10"/>
        <v>8.9572500000000002</v>
      </c>
    </row>
    <row r="68" spans="1:8" x14ac:dyDescent="0.2">
      <c r="A68" s="102" t="s">
        <v>112</v>
      </c>
      <c r="B68" s="338"/>
      <c r="C68" s="82">
        <f>+'DETALLE GASTO 14'!F71</f>
        <v>311970</v>
      </c>
      <c r="D68" s="104">
        <f t="shared" si="11"/>
        <v>2.046263648644784E-2</v>
      </c>
      <c r="E68" s="339">
        <v>283680</v>
      </c>
      <c r="F68" s="36">
        <f t="shared" si="13"/>
        <v>5.2737995822305969E-2</v>
      </c>
      <c r="G68" s="83">
        <f t="shared" si="12"/>
        <v>28290</v>
      </c>
      <c r="H68" s="54">
        <f t="shared" si="10"/>
        <v>9.9725042301184438E-2</v>
      </c>
    </row>
    <row r="69" spans="1:8" x14ac:dyDescent="0.2">
      <c r="A69" s="102" t="s">
        <v>113</v>
      </c>
      <c r="B69" s="338"/>
      <c r="C69" s="82">
        <f>+'DETALLE GASTO 14'!F78-'DETALLE GASTO 14'!F76</f>
        <v>781800</v>
      </c>
      <c r="D69" s="104">
        <f t="shared" si="11"/>
        <v>5.1279575616581474E-2</v>
      </c>
      <c r="E69" s="339">
        <v>124400</v>
      </c>
      <c r="F69" s="36">
        <f t="shared" si="13"/>
        <v>2.3126786098050137E-2</v>
      </c>
      <c r="G69" s="83">
        <f t="shared" si="12"/>
        <v>657400</v>
      </c>
      <c r="H69" s="54">
        <f t="shared" si="10"/>
        <v>5.284565916398714</v>
      </c>
    </row>
    <row r="70" spans="1:8" x14ac:dyDescent="0.2">
      <c r="A70" s="102" t="s">
        <v>280</v>
      </c>
      <c r="B70" s="338"/>
      <c r="C70" s="82">
        <f>+'DETALLE GASTO 14'!F100</f>
        <v>1954567</v>
      </c>
      <c r="D70" s="104">
        <f t="shared" si="11"/>
        <v>0.1282033336840302</v>
      </c>
      <c r="E70" s="339">
        <v>63200</v>
      </c>
      <c r="F70" s="36">
        <f t="shared" si="13"/>
        <v>1.1749299689684635E-2</v>
      </c>
      <c r="G70" s="83">
        <f t="shared" si="12"/>
        <v>1891367</v>
      </c>
      <c r="H70" s="54">
        <f t="shared" si="10"/>
        <v>29.926693037974683</v>
      </c>
    </row>
    <row r="71" spans="1:8" x14ac:dyDescent="0.2">
      <c r="A71" s="102" t="s">
        <v>281</v>
      </c>
      <c r="B71" s="338"/>
      <c r="C71" s="82">
        <f>+'DETALLE GASTO 14'!F104</f>
        <v>132277</v>
      </c>
      <c r="D71" s="104">
        <f t="shared" si="11"/>
        <v>8.6762706879439083E-3</v>
      </c>
      <c r="E71" s="339">
        <v>0</v>
      </c>
      <c r="F71" s="36">
        <f t="shared" si="13"/>
        <v>0</v>
      </c>
      <c r="G71" s="83">
        <f t="shared" si="12"/>
        <v>132277</v>
      </c>
    </row>
    <row r="72" spans="1:8" x14ac:dyDescent="0.2">
      <c r="A72" s="102" t="s">
        <v>283</v>
      </c>
      <c r="B72" s="338"/>
      <c r="C72" s="82">
        <f>+'DETALLE GASTO 14'!F124</f>
        <v>3154517</v>
      </c>
      <c r="D72" s="104">
        <f t="shared" si="11"/>
        <v>0.2069100703956149</v>
      </c>
      <c r="E72" s="339">
        <v>1528930</v>
      </c>
      <c r="F72" s="36">
        <f t="shared" si="13"/>
        <v>0.2842382401036318</v>
      </c>
      <c r="G72" s="83">
        <f t="shared" si="12"/>
        <v>1625587</v>
      </c>
      <c r="H72" s="54">
        <f t="shared" si="10"/>
        <v>1.0632187215896085</v>
      </c>
    </row>
    <row r="73" spans="1:8" x14ac:dyDescent="0.2">
      <c r="A73" s="102" t="s">
        <v>116</v>
      </c>
      <c r="B73" s="338"/>
      <c r="C73" s="82">
        <f>+'DETALLE GASTO 14'!F139</f>
        <v>63017</v>
      </c>
      <c r="D73" s="104">
        <f t="shared" si="11"/>
        <v>4.1333909140830322E-3</v>
      </c>
      <c r="E73" s="339">
        <v>14850</v>
      </c>
      <c r="F73" s="36">
        <f t="shared" si="13"/>
        <v>2.76071361379457E-3</v>
      </c>
      <c r="G73" s="83">
        <f t="shared" si="12"/>
        <v>48167</v>
      </c>
      <c r="H73" s="54">
        <f t="shared" si="10"/>
        <v>3.2435690235690235</v>
      </c>
    </row>
    <row r="74" spans="1:8" x14ac:dyDescent="0.2">
      <c r="A74" s="102" t="s">
        <v>118</v>
      </c>
      <c r="B74" s="338"/>
      <c r="C74" s="82">
        <f>+'GTF 14'!D9</f>
        <v>77520</v>
      </c>
      <c r="D74" s="104">
        <f t="shared" si="11"/>
        <v>5.0846670526955686E-3</v>
      </c>
      <c r="E74" s="339">
        <v>116059</v>
      </c>
      <c r="F74" s="36">
        <f t="shared" si="13"/>
        <v>2.1576138808308689E-2</v>
      </c>
      <c r="G74" s="83">
        <f t="shared" si="12"/>
        <v>-38539</v>
      </c>
      <c r="H74" s="54">
        <f t="shared" si="10"/>
        <v>-0.33206386406913724</v>
      </c>
    </row>
    <row r="75" spans="1:8" x14ac:dyDescent="0.2">
      <c r="A75" s="102" t="s">
        <v>282</v>
      </c>
      <c r="B75" s="338"/>
      <c r="C75" s="82">
        <f>+'DETALLE GASTO 14'!F145</f>
        <v>675705</v>
      </c>
      <c r="D75" s="104">
        <f t="shared" si="11"/>
        <v>4.4320626300847002E-2</v>
      </c>
      <c r="E75" s="339">
        <v>301000</v>
      </c>
      <c r="F75" s="36">
        <f t="shared" si="13"/>
        <v>5.5957898838529675E-2</v>
      </c>
      <c r="G75" s="83">
        <f t="shared" si="12"/>
        <v>374705</v>
      </c>
      <c r="H75" s="54">
        <f t="shared" si="10"/>
        <v>1.2448671096345516</v>
      </c>
    </row>
    <row r="76" spans="1:8" ht="2.25" customHeight="1" thickBot="1" x14ac:dyDescent="0.25">
      <c r="A76" s="102"/>
      <c r="B76" s="338"/>
      <c r="C76" s="253"/>
      <c r="D76" s="254"/>
      <c r="E76" s="255"/>
      <c r="F76" s="256"/>
      <c r="G76" s="340"/>
      <c r="H76" s="254"/>
    </row>
    <row r="77" spans="1:8" x14ac:dyDescent="0.2">
      <c r="A77" s="107" t="s">
        <v>33</v>
      </c>
      <c r="B77" s="338"/>
      <c r="C77" s="108">
        <f>+C57-C59</f>
        <v>1114164</v>
      </c>
      <c r="D77" s="94">
        <f>+C77/C53</f>
        <v>6.8102933985330072E-2</v>
      </c>
      <c r="E77" s="10">
        <f>+E57-E59</f>
        <v>92956</v>
      </c>
      <c r="F77" s="94">
        <f>+E77/E53</f>
        <v>1.6987573099415204E-2</v>
      </c>
      <c r="G77" s="24">
        <f t="shared" ref="G77" si="14">+C77-E77</f>
        <v>1021208</v>
      </c>
      <c r="H77" s="100">
        <f t="shared" si="10"/>
        <v>10.98592882654159</v>
      </c>
    </row>
    <row r="78" spans="1:8" ht="7.5" customHeight="1" x14ac:dyDescent="0.2">
      <c r="A78" s="107"/>
      <c r="B78" s="338"/>
      <c r="C78" s="34"/>
      <c r="D78" s="35"/>
      <c r="E78" s="34"/>
      <c r="F78" s="36"/>
      <c r="G78" s="336"/>
    </row>
    <row r="79" spans="1:8" x14ac:dyDescent="0.2">
      <c r="A79" s="6" t="s">
        <v>34</v>
      </c>
      <c r="B79" s="330"/>
      <c r="C79" s="96">
        <f>+'GTF 14'!F9</f>
        <v>428.92</v>
      </c>
      <c r="D79" s="97">
        <f>+C79/C53</f>
        <v>2.6217603911980441E-5</v>
      </c>
      <c r="E79" s="96">
        <v>173.53</v>
      </c>
      <c r="F79" s="97">
        <f>+E79/E53</f>
        <v>3.1712353801169592E-5</v>
      </c>
      <c r="G79" s="24">
        <f>+C79-E79</f>
        <v>255.39000000000001</v>
      </c>
      <c r="H79" s="100"/>
    </row>
    <row r="80" spans="1:8" ht="7.5" customHeight="1" x14ac:dyDescent="0.2">
      <c r="A80" s="5"/>
      <c r="B80" s="330"/>
      <c r="C80" s="82"/>
      <c r="D80" s="54"/>
      <c r="E80" s="48"/>
      <c r="F80" s="49"/>
      <c r="G80" s="336"/>
    </row>
    <row r="81" spans="1:8" x14ac:dyDescent="0.2">
      <c r="A81" s="6" t="s">
        <v>35</v>
      </c>
      <c r="B81" s="330"/>
      <c r="C81" s="259">
        <f>SUM(C82:C85)</f>
        <v>513962.44</v>
      </c>
      <c r="D81" s="260">
        <f>+C81/C53</f>
        <v>3.1415797066014668E-2</v>
      </c>
      <c r="E81" s="259">
        <f>SUM(E82:E83)</f>
        <v>291847.13</v>
      </c>
      <c r="F81" s="114">
        <f>+E81/E53</f>
        <v>5.3334636330409357E-2</v>
      </c>
      <c r="G81" s="24">
        <f t="shared" ref="G81:G83" si="15">+C81-E81</f>
        <v>222115.31</v>
      </c>
      <c r="H81" s="100">
        <f t="shared" ref="H81:H83" si="16">+G81/E81</f>
        <v>0.76106730945067025</v>
      </c>
    </row>
    <row r="82" spans="1:8" x14ac:dyDescent="0.2">
      <c r="A82" s="5" t="s">
        <v>191</v>
      </c>
      <c r="B82" s="330"/>
      <c r="C82" s="82">
        <f>+'GTF 14'!C9</f>
        <v>28882.440000000002</v>
      </c>
      <c r="D82" s="54">
        <f>+C82/$C$81</f>
        <v>5.6195623944815892E-2</v>
      </c>
      <c r="E82" s="82">
        <v>7111.1299999999992</v>
      </c>
      <c r="F82" s="49">
        <f>+E82/$E$81</f>
        <v>2.436594116926899E-2</v>
      </c>
      <c r="G82" s="21">
        <f t="shared" si="15"/>
        <v>21771.310000000005</v>
      </c>
      <c r="H82" s="54">
        <f t="shared" si="16"/>
        <v>3.0615823364219201</v>
      </c>
    </row>
    <row r="83" spans="1:8" x14ac:dyDescent="0.2">
      <c r="A83" s="5" t="s">
        <v>192</v>
      </c>
      <c r="B83" s="330"/>
      <c r="C83" s="82">
        <f>+'GTF 14'!B9</f>
        <v>464857</v>
      </c>
      <c r="D83" s="54">
        <f t="shared" ref="D83:D85" si="17">+C83/$C$81</f>
        <v>0.90445714282156497</v>
      </c>
      <c r="E83" s="82">
        <v>284736</v>
      </c>
      <c r="F83" s="49">
        <f t="shared" ref="F83:F85" si="18">+E83/$E$81</f>
        <v>0.97563405883073095</v>
      </c>
      <c r="G83" s="21">
        <f t="shared" si="15"/>
        <v>180121</v>
      </c>
      <c r="H83" s="54">
        <f t="shared" si="16"/>
        <v>0.63258948640143853</v>
      </c>
    </row>
    <row r="84" spans="1:8" x14ac:dyDescent="0.2">
      <c r="A84" s="5" t="s">
        <v>213</v>
      </c>
      <c r="B84" s="330"/>
      <c r="C84" s="82">
        <f>+'GTF 14'!E9</f>
        <v>19655</v>
      </c>
      <c r="D84" s="54">
        <f t="shared" si="17"/>
        <v>3.8242094111001573E-2</v>
      </c>
      <c r="E84" s="82">
        <v>0</v>
      </c>
      <c r="F84" s="49">
        <f t="shared" si="18"/>
        <v>0</v>
      </c>
      <c r="G84" s="21">
        <f t="shared" ref="G84" si="19">+C84-E84</f>
        <v>19655</v>
      </c>
    </row>
    <row r="85" spans="1:8" x14ac:dyDescent="0.2">
      <c r="A85" s="5" t="s">
        <v>284</v>
      </c>
      <c r="B85" s="330"/>
      <c r="C85" s="82">
        <f>409+159</f>
        <v>568</v>
      </c>
      <c r="D85" s="54">
        <f t="shared" si="17"/>
        <v>1.1051391226175984E-3</v>
      </c>
      <c r="E85" s="82">
        <v>0</v>
      </c>
      <c r="F85" s="49">
        <f t="shared" si="18"/>
        <v>0</v>
      </c>
      <c r="G85" s="21">
        <f t="shared" ref="G85:G87" si="20">+C85-E85</f>
        <v>568</v>
      </c>
    </row>
    <row r="86" spans="1:8" ht="7.5" customHeight="1" x14ac:dyDescent="0.2">
      <c r="A86" s="5"/>
      <c r="B86" s="330"/>
      <c r="D86" s="54"/>
      <c r="E86" s="34"/>
      <c r="F86" s="36"/>
      <c r="G86" s="336"/>
    </row>
    <row r="87" spans="1:8" ht="13.5" thickBot="1" x14ac:dyDescent="0.25">
      <c r="A87" s="6" t="s">
        <v>285</v>
      </c>
      <c r="B87" s="329"/>
      <c r="C87" s="245">
        <f>+C77+C79-C81</f>
        <v>600630.48</v>
      </c>
      <c r="D87" s="246">
        <f>+C87/(+C79+C53)</f>
        <v>3.6712392012274941E-2</v>
      </c>
      <c r="E87" s="245">
        <f>+E77+E79-E81</f>
        <v>-198717.6</v>
      </c>
      <c r="F87" s="246">
        <f>E87/E53</f>
        <v>-3.6315350877192981E-2</v>
      </c>
      <c r="G87" s="245">
        <f t="shared" si="20"/>
        <v>799348.08</v>
      </c>
      <c r="H87" s="65">
        <f t="shared" si="10"/>
        <v>-4.0225328808318936</v>
      </c>
    </row>
    <row r="88" spans="1:8" ht="10.5" customHeight="1" thickTop="1" x14ac:dyDescent="0.2">
      <c r="A88" s="6"/>
      <c r="B88" s="329"/>
      <c r="C88" s="111"/>
      <c r="D88" s="112"/>
      <c r="E88" s="111"/>
      <c r="F88" s="110"/>
      <c r="G88" s="336"/>
    </row>
    <row r="89" spans="1:8" s="4" customFormat="1" x14ac:dyDescent="0.2">
      <c r="A89" s="116"/>
      <c r="B89" s="341"/>
      <c r="C89" s="118"/>
      <c r="D89" s="24"/>
      <c r="E89" s="24"/>
      <c r="F89" s="24"/>
      <c r="G89" s="24"/>
      <c r="H89" s="100"/>
    </row>
    <row r="90" spans="1:8" s="4" customFormat="1" x14ac:dyDescent="0.2">
      <c r="A90" s="116"/>
      <c r="B90" s="341"/>
      <c r="C90" s="118"/>
      <c r="D90" s="24"/>
      <c r="E90" s="24"/>
      <c r="F90" s="24"/>
      <c r="G90" s="24"/>
      <c r="H90" s="100"/>
    </row>
    <row r="91" spans="1:8" x14ac:dyDescent="0.2">
      <c r="A91" s="7"/>
      <c r="B91" s="331"/>
    </row>
    <row r="92" spans="1:8" s="4" customFormat="1" x14ac:dyDescent="0.2">
      <c r="A92" s="334" t="str">
        <f>+A42</f>
        <v>BLANCA STELLA LENTINO</v>
      </c>
      <c r="B92" s="334"/>
      <c r="C92" s="1035" t="str">
        <f>+C42</f>
        <v>ELIZABETH RUIZ GUERRERO</v>
      </c>
      <c r="D92" s="1035"/>
      <c r="E92" s="1035"/>
      <c r="F92" s="1036" t="s">
        <v>36</v>
      </c>
      <c r="G92" s="1036"/>
      <c r="H92" s="1036"/>
    </row>
    <row r="93" spans="1:8" s="4" customFormat="1" x14ac:dyDescent="0.2">
      <c r="A93" s="334" t="str">
        <f>+A43</f>
        <v>REPRESENTANTE LEGAL</v>
      </c>
      <c r="B93" s="334"/>
      <c r="C93" s="1035" t="str">
        <f>+C43</f>
        <v>CONTADORA PUBLICA  T.P. 141819-T</v>
      </c>
      <c r="D93" s="1035"/>
      <c r="E93" s="1035"/>
      <c r="F93" s="1036" t="s">
        <v>37</v>
      </c>
      <c r="G93" s="1036"/>
      <c r="H93" s="1036"/>
    </row>
  </sheetData>
  <mergeCells count="24">
    <mergeCell ref="C92:E92"/>
    <mergeCell ref="F92:H92"/>
    <mergeCell ref="C93:E93"/>
    <mergeCell ref="F93:H93"/>
    <mergeCell ref="A45:H45"/>
    <mergeCell ref="A46:H46"/>
    <mergeCell ref="A47:H47"/>
    <mergeCell ref="B49:B51"/>
    <mergeCell ref="C49:F49"/>
    <mergeCell ref="G49:H50"/>
    <mergeCell ref="C50:F50"/>
    <mergeCell ref="C43:E43"/>
    <mergeCell ref="F43:H43"/>
    <mergeCell ref="A1:H1"/>
    <mergeCell ref="A2:H2"/>
    <mergeCell ref="A3:H3"/>
    <mergeCell ref="B5:B6"/>
    <mergeCell ref="C5:F5"/>
    <mergeCell ref="G5:H5"/>
    <mergeCell ref="B21:B22"/>
    <mergeCell ref="C21:F21"/>
    <mergeCell ref="G21:H21"/>
    <mergeCell ref="C42:E42"/>
    <mergeCell ref="F42:H42"/>
  </mergeCells>
  <printOptions horizontalCentered="1"/>
  <pageMargins left="0.39370078740157483" right="0.39370078740157483" top="0.47244094488188981" bottom="0.39370078740157483" header="0" footer="0"/>
  <pageSetup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I86"/>
  <sheetViews>
    <sheetView workbookViewId="0">
      <selection activeCell="B20" sqref="B20:B21"/>
    </sheetView>
  </sheetViews>
  <sheetFormatPr baseColWidth="10" defaultColWidth="12.5703125" defaultRowHeight="12.75" x14ac:dyDescent="0.2"/>
  <cols>
    <col min="1" max="1" width="33.28515625" style="17" customWidth="1"/>
    <col min="2" max="2" width="6.140625" style="20" bestFit="1" customWidth="1"/>
    <col min="3" max="3" width="17" style="21" customWidth="1"/>
    <col min="4" max="4" width="7.85546875" style="21" bestFit="1" customWidth="1"/>
    <col min="5" max="5" width="12.85546875" style="21" bestFit="1" customWidth="1"/>
    <col min="6" max="6" width="7.85546875" style="21" bestFit="1" customWidth="1"/>
    <col min="7" max="7" width="12.85546875" style="21" bestFit="1" customWidth="1"/>
    <col min="8" max="8" width="11.85546875" style="22" customWidth="1"/>
    <col min="9" max="9" width="5" style="17" customWidth="1"/>
    <col min="10" max="16384" width="12.5703125" style="17"/>
  </cols>
  <sheetData>
    <row r="1" spans="1:8" s="1" customFormat="1" ht="18" x14ac:dyDescent="0.25">
      <c r="A1" s="1098" t="s">
        <v>9</v>
      </c>
      <c r="B1" s="1098"/>
      <c r="C1" s="1098"/>
      <c r="D1" s="1098"/>
      <c r="E1" s="1098"/>
      <c r="F1" s="1098"/>
      <c r="G1" s="1098"/>
      <c r="H1" s="1098"/>
    </row>
    <row r="2" spans="1:8" s="1" customFormat="1" ht="18" x14ac:dyDescent="0.25">
      <c r="A2" s="1098" t="s">
        <v>43</v>
      </c>
      <c r="B2" s="1098"/>
      <c r="C2" s="1098"/>
      <c r="D2" s="1098"/>
      <c r="E2" s="1098"/>
      <c r="F2" s="1098"/>
      <c r="G2" s="1098"/>
      <c r="H2" s="1098"/>
    </row>
    <row r="3" spans="1:8" s="1" customFormat="1" ht="18" x14ac:dyDescent="0.25">
      <c r="A3" s="1098" t="s">
        <v>4</v>
      </c>
      <c r="B3" s="1098"/>
      <c r="C3" s="1098"/>
      <c r="D3" s="1098"/>
      <c r="E3" s="1098"/>
      <c r="F3" s="1098"/>
      <c r="G3" s="1098"/>
      <c r="H3" s="1098"/>
    </row>
    <row r="4" spans="1:8" ht="7.5" customHeight="1" thickBot="1" x14ac:dyDescent="0.25"/>
    <row r="5" spans="1:8" ht="16.5" thickBot="1" x14ac:dyDescent="0.3">
      <c r="A5" s="2" t="s">
        <v>1</v>
      </c>
      <c r="B5" s="1094" t="s">
        <v>10</v>
      </c>
      <c r="C5" s="1053" t="s">
        <v>11</v>
      </c>
      <c r="D5" s="1054"/>
      <c r="E5" s="1054"/>
      <c r="F5" s="1055"/>
      <c r="G5" s="1056" t="s">
        <v>12</v>
      </c>
      <c r="H5" s="1057"/>
    </row>
    <row r="6" spans="1:8" ht="15.75" customHeight="1" thickBot="1" x14ac:dyDescent="0.25">
      <c r="A6" s="3"/>
      <c r="B6" s="1095"/>
      <c r="C6" s="464">
        <v>2013</v>
      </c>
      <c r="D6" s="463" t="s">
        <v>13</v>
      </c>
      <c r="E6" s="468">
        <v>2012</v>
      </c>
      <c r="F6" s="465" t="s">
        <v>13</v>
      </c>
      <c r="G6" s="466" t="s">
        <v>14</v>
      </c>
      <c r="H6" s="466" t="s">
        <v>13</v>
      </c>
    </row>
    <row r="7" spans="1:8" x14ac:dyDescent="0.2">
      <c r="A7" s="4" t="s">
        <v>15</v>
      </c>
      <c r="B7" s="23"/>
      <c r="E7" s="24"/>
      <c r="F7" s="25"/>
    </row>
    <row r="8" spans="1:8" x14ac:dyDescent="0.2">
      <c r="A8" s="17" t="s">
        <v>0</v>
      </c>
      <c r="C8" s="21">
        <v>15000</v>
      </c>
      <c r="D8" s="26">
        <f>+C8/$C$11</f>
        <v>1.6321145478051465E-2</v>
      </c>
      <c r="E8" s="21">
        <v>13080</v>
      </c>
      <c r="F8" s="28">
        <f>+E8/$E$11</f>
        <v>2.4467669192623036E-2</v>
      </c>
      <c r="G8" s="21">
        <f t="shared" ref="G8:G10" si="0">+C8-E8</f>
        <v>1920</v>
      </c>
      <c r="H8" s="26">
        <f>+G8/E8</f>
        <v>0.14678899082568808</v>
      </c>
    </row>
    <row r="9" spans="1:8" x14ac:dyDescent="0.2">
      <c r="A9" s="17" t="s">
        <v>45</v>
      </c>
      <c r="C9" s="21">
        <v>389153.14</v>
      </c>
      <c r="D9" s="26">
        <f>+C9/$C$11</f>
        <v>0.4234283340787019</v>
      </c>
      <c r="E9" s="21">
        <v>6603</v>
      </c>
      <c r="F9" s="28">
        <f>+E9/$E$11</f>
        <v>1.235168346168883E-2</v>
      </c>
      <c r="G9" s="21">
        <f t="shared" si="0"/>
        <v>382550.14</v>
      </c>
      <c r="H9" s="26">
        <f t="shared" ref="H9:H11" si="1">+G9/E9</f>
        <v>57.935807966076027</v>
      </c>
    </row>
    <row r="10" spans="1:8" ht="12.75" customHeight="1" x14ac:dyDescent="0.2">
      <c r="A10" s="17" t="s">
        <v>39</v>
      </c>
      <c r="C10" s="21">
        <f>+E10</f>
        <v>514900</v>
      </c>
      <c r="D10" s="26">
        <f>+C10/$C$11</f>
        <v>0.56025052044324664</v>
      </c>
      <c r="E10" s="21">
        <v>514900</v>
      </c>
      <c r="F10" s="28">
        <f>+E10/$E$11</f>
        <v>0.96318064734568809</v>
      </c>
      <c r="G10" s="21">
        <f t="shared" si="0"/>
        <v>0</v>
      </c>
      <c r="H10" s="26">
        <f t="shared" si="1"/>
        <v>0</v>
      </c>
    </row>
    <row r="11" spans="1:8" x14ac:dyDescent="0.2">
      <c r="A11" s="4" t="s">
        <v>16</v>
      </c>
      <c r="B11" s="23"/>
      <c r="C11" s="12">
        <f>SUM(C8:C10)</f>
        <v>919053.14</v>
      </c>
      <c r="D11" s="30">
        <f>+C11/$C$18</f>
        <v>0.47890968772235248</v>
      </c>
      <c r="E11" s="12">
        <f>SUM(E8:E10)</f>
        <v>534583</v>
      </c>
      <c r="F11" s="30">
        <f>+E11/$E$18</f>
        <v>1</v>
      </c>
      <c r="G11" s="12">
        <f>SUM(G8:G10)</f>
        <v>384470.14</v>
      </c>
      <c r="H11" s="31">
        <f t="shared" si="1"/>
        <v>0.71919634556280321</v>
      </c>
    </row>
    <row r="12" spans="1:8" x14ac:dyDescent="0.2">
      <c r="A12" s="4"/>
      <c r="B12" s="23"/>
      <c r="C12" s="10"/>
      <c r="D12" s="10"/>
      <c r="E12" s="10"/>
      <c r="F12" s="32"/>
      <c r="G12" s="33"/>
    </row>
    <row r="13" spans="1:8" x14ac:dyDescent="0.2">
      <c r="A13" s="4" t="s">
        <v>17</v>
      </c>
      <c r="B13" s="23"/>
      <c r="C13" s="10"/>
      <c r="D13" s="10"/>
      <c r="E13" s="10"/>
      <c r="F13" s="32"/>
      <c r="G13" s="33"/>
    </row>
    <row r="14" spans="1:8" x14ac:dyDescent="0.2">
      <c r="A14" s="17" t="s">
        <v>48</v>
      </c>
      <c r="B14" s="23"/>
      <c r="C14" s="34">
        <v>800000</v>
      </c>
      <c r="D14" s="35">
        <f>+C14/C16</f>
        <v>0.8</v>
      </c>
      <c r="E14" s="10">
        <v>0</v>
      </c>
      <c r="F14" s="28">
        <f>+E14/$E$11</f>
        <v>0</v>
      </c>
      <c r="G14" s="21">
        <f t="shared" ref="G14:G16" si="2">+C14-E14</f>
        <v>800000</v>
      </c>
    </row>
    <row r="15" spans="1:8" x14ac:dyDescent="0.2">
      <c r="A15" s="17" t="s">
        <v>49</v>
      </c>
      <c r="B15" s="23"/>
      <c r="C15" s="34">
        <v>200000</v>
      </c>
      <c r="D15" s="35">
        <f>+C15/C16</f>
        <v>0.2</v>
      </c>
      <c r="E15" s="10">
        <v>0</v>
      </c>
      <c r="F15" s="28">
        <f t="shared" ref="F15:F16" si="3">+E15/$E$11</f>
        <v>0</v>
      </c>
      <c r="G15" s="21">
        <f t="shared" si="2"/>
        <v>200000</v>
      </c>
    </row>
    <row r="16" spans="1:8" x14ac:dyDescent="0.2">
      <c r="A16" s="4" t="s">
        <v>18</v>
      </c>
      <c r="B16" s="23"/>
      <c r="C16" s="12">
        <f>SUM(C14:C15)</f>
        <v>1000000</v>
      </c>
      <c r="D16" s="30">
        <f>+C16/C18</f>
        <v>0.52109031227764746</v>
      </c>
      <c r="E16" s="12">
        <f>SUM(E14:E15)</f>
        <v>0</v>
      </c>
      <c r="F16" s="354">
        <f t="shared" si="3"/>
        <v>0</v>
      </c>
      <c r="G16" s="278">
        <f t="shared" si="2"/>
        <v>1000000</v>
      </c>
      <c r="H16" s="352"/>
    </row>
    <row r="17" spans="1:8" x14ac:dyDescent="0.2">
      <c r="A17" s="4"/>
      <c r="B17" s="23"/>
      <c r="C17" s="10"/>
      <c r="D17" s="10"/>
      <c r="E17" s="10"/>
      <c r="F17" s="32"/>
      <c r="G17" s="33"/>
    </row>
    <row r="18" spans="1:8" s="4" customFormat="1" ht="13.5" thickBot="1" x14ac:dyDescent="0.25">
      <c r="A18" s="4" t="s">
        <v>19</v>
      </c>
      <c r="B18" s="23"/>
      <c r="C18" s="38">
        <f>+C16+C11</f>
        <v>1919053.1400000001</v>
      </c>
      <c r="D18" s="39">
        <f>+C18/$C$18</f>
        <v>1</v>
      </c>
      <c r="E18" s="38">
        <f>+E11</f>
        <v>534583</v>
      </c>
      <c r="F18" s="40">
        <f>+E18/$E$18</f>
        <v>1</v>
      </c>
      <c r="G18" s="41">
        <f>+C18-E18</f>
        <v>1384470.1400000001</v>
      </c>
      <c r="H18" s="42">
        <f>+G18/E18</f>
        <v>2.5898132563137999</v>
      </c>
    </row>
    <row r="19" spans="1:8" ht="12" customHeight="1" thickTop="1" thickBot="1" x14ac:dyDescent="0.25"/>
    <row r="20" spans="1:8" ht="16.5" thickBot="1" x14ac:dyDescent="0.3">
      <c r="A20" s="9" t="s">
        <v>20</v>
      </c>
      <c r="B20" s="1094" t="s">
        <v>10</v>
      </c>
      <c r="C20" s="1053" t="str">
        <f>+C5</f>
        <v xml:space="preserve">DICIEMBRE 31 DE </v>
      </c>
      <c r="D20" s="1054"/>
      <c r="E20" s="1054"/>
      <c r="F20" s="1055"/>
      <c r="G20" s="1056" t="s">
        <v>12</v>
      </c>
      <c r="H20" s="1057"/>
    </row>
    <row r="21" spans="1:8" ht="15.75" customHeight="1" thickBot="1" x14ac:dyDescent="0.25">
      <c r="B21" s="1095"/>
      <c r="C21" s="463">
        <f>+C6</f>
        <v>2013</v>
      </c>
      <c r="D21" s="463" t="s">
        <v>13</v>
      </c>
      <c r="E21" s="468">
        <f>+E6</f>
        <v>2012</v>
      </c>
      <c r="F21" s="465" t="s">
        <v>13</v>
      </c>
      <c r="G21" s="466" t="s">
        <v>14</v>
      </c>
      <c r="H21" s="466" t="s">
        <v>13</v>
      </c>
    </row>
    <row r="22" spans="1:8" x14ac:dyDescent="0.2">
      <c r="A22" s="45" t="s">
        <v>21</v>
      </c>
      <c r="B22" s="46"/>
    </row>
    <row r="23" spans="1:8" x14ac:dyDescent="0.2">
      <c r="A23" s="11" t="s">
        <v>189</v>
      </c>
      <c r="B23" s="47"/>
      <c r="C23" s="48">
        <v>583188</v>
      </c>
      <c r="D23" s="49">
        <f>+C23/C26</f>
        <v>1</v>
      </c>
      <c r="E23" s="29"/>
      <c r="F23" s="26"/>
      <c r="G23" s="21">
        <f t="shared" ref="G23" si="4">+C23-E23</f>
        <v>583188</v>
      </c>
      <c r="H23" s="26"/>
    </row>
    <row r="24" spans="1:8" x14ac:dyDescent="0.2">
      <c r="A24" s="6" t="s">
        <v>22</v>
      </c>
      <c r="B24" s="46"/>
      <c r="C24" s="50">
        <f>SUM(C23:C23)</f>
        <v>583188</v>
      </c>
      <c r="D24" s="51"/>
      <c r="E24" s="50">
        <f>SUM(E23:E23)</f>
        <v>0</v>
      </c>
      <c r="F24" s="51"/>
      <c r="G24" s="52">
        <f>SUM(G23:G23)</f>
        <v>583188</v>
      </c>
      <c r="H24" s="31"/>
    </row>
    <row r="25" spans="1:8" x14ac:dyDescent="0.2">
      <c r="A25" s="7"/>
      <c r="B25" s="53"/>
      <c r="C25" s="43"/>
      <c r="D25" s="54"/>
      <c r="E25" s="43"/>
    </row>
    <row r="26" spans="1:8" ht="13.5" thickBot="1" x14ac:dyDescent="0.25">
      <c r="A26" s="6" t="s">
        <v>23</v>
      </c>
      <c r="B26" s="46"/>
      <c r="C26" s="55">
        <f>+C24</f>
        <v>583188</v>
      </c>
      <c r="D26" s="56">
        <v>1</v>
      </c>
      <c r="E26" s="55">
        <f>+E24</f>
        <v>0</v>
      </c>
      <c r="F26" s="56">
        <f>+E26/E36</f>
        <v>0</v>
      </c>
      <c r="G26" s="55">
        <f>+G24</f>
        <v>583188</v>
      </c>
      <c r="H26" s="42"/>
    </row>
    <row r="27" spans="1:8" ht="13.5" thickTop="1" x14ac:dyDescent="0.2">
      <c r="A27" s="7"/>
      <c r="B27" s="53"/>
      <c r="C27" s="43">
        <f>C26-[1]Bcegeneral!D124</f>
        <v>-197046742.33000001</v>
      </c>
      <c r="D27" s="54"/>
      <c r="F27" s="57"/>
    </row>
    <row r="28" spans="1:8" ht="15.75" x14ac:dyDescent="0.25">
      <c r="A28" s="9" t="s">
        <v>2</v>
      </c>
      <c r="B28" s="46"/>
      <c r="D28" s="54"/>
      <c r="E28" s="58"/>
      <c r="F28" s="59"/>
    </row>
    <row r="29" spans="1:8" ht="9.75" customHeight="1" x14ac:dyDescent="0.25">
      <c r="A29" s="9"/>
      <c r="B29" s="46"/>
      <c r="D29" s="54"/>
      <c r="E29" s="58"/>
      <c r="F29" s="59"/>
    </row>
    <row r="30" spans="1:8" x14ac:dyDescent="0.2">
      <c r="A30" s="5" t="s">
        <v>40</v>
      </c>
      <c r="B30" s="47"/>
      <c r="C30" s="48">
        <v>1000000</v>
      </c>
      <c r="D30" s="26">
        <f>+C30/$C$34</f>
        <v>0.74857841216637555</v>
      </c>
      <c r="E30" s="48">
        <v>1000000</v>
      </c>
      <c r="F30" s="49">
        <f>+E30/$E$34</f>
        <v>1.8706169107509967</v>
      </c>
      <c r="G30" s="21">
        <f t="shared" ref="G30:G33" si="5">+C30-E30</f>
        <v>0</v>
      </c>
      <c r="H30" s="26">
        <f t="shared" ref="H30:H34" si="6">+G30/E30</f>
        <v>0</v>
      </c>
    </row>
    <row r="31" spans="1:8" x14ac:dyDescent="0.2">
      <c r="A31" s="5" t="s">
        <v>188</v>
      </c>
      <c r="B31" s="47"/>
      <c r="C31" s="48">
        <v>1000000</v>
      </c>
      <c r="D31" s="26">
        <f>+C31/$C$34</f>
        <v>0.74857841216637555</v>
      </c>
      <c r="E31" s="48">
        <v>0</v>
      </c>
      <c r="F31" s="49">
        <f>+E31/$E$34</f>
        <v>0</v>
      </c>
      <c r="G31" s="21">
        <f t="shared" ref="G31" si="7">+C31-E31</f>
        <v>1000000</v>
      </c>
      <c r="H31" s="26"/>
    </row>
    <row r="32" spans="1:8" x14ac:dyDescent="0.2">
      <c r="A32" s="5" t="s">
        <v>46</v>
      </c>
      <c r="B32" s="47"/>
      <c r="C32" s="48">
        <f>+E32+E33</f>
        <v>-465417</v>
      </c>
      <c r="D32" s="26">
        <f>+C32/$C$34</f>
        <v>-0.348401118855238</v>
      </c>
      <c r="E32" s="48">
        <v>-419258</v>
      </c>
      <c r="F32" s="49">
        <f t="shared" ref="F32:F33" si="8">+E32/$E$34</f>
        <v>-0.78427110476764128</v>
      </c>
      <c r="G32" s="21">
        <f t="shared" si="5"/>
        <v>-46159</v>
      </c>
      <c r="H32" s="26">
        <f t="shared" si="6"/>
        <v>0.1100968854500093</v>
      </c>
    </row>
    <row r="33" spans="1:8" x14ac:dyDescent="0.2">
      <c r="A33" s="5" t="s">
        <v>41</v>
      </c>
      <c r="B33" s="47"/>
      <c r="C33" s="21">
        <f>+C81</f>
        <v>-198717.6</v>
      </c>
      <c r="D33" s="26">
        <f>+C33/$C$34</f>
        <v>-0.14875570547751293</v>
      </c>
      <c r="E33" s="48">
        <v>-46159</v>
      </c>
      <c r="F33" s="49">
        <f t="shared" si="8"/>
        <v>-8.6345805983355256E-2</v>
      </c>
      <c r="G33" s="21">
        <f t="shared" si="5"/>
        <v>-152558.6</v>
      </c>
      <c r="H33" s="26">
        <f t="shared" si="6"/>
        <v>3.305067267488464</v>
      </c>
    </row>
    <row r="34" spans="1:8" x14ac:dyDescent="0.2">
      <c r="A34" s="6" t="s">
        <v>3</v>
      </c>
      <c r="B34" s="46"/>
      <c r="C34" s="50">
        <f>SUM(C30:C33)</f>
        <v>1335865.3999999999</v>
      </c>
      <c r="D34" s="51">
        <f>+C34/C36</f>
        <v>0.69610642413598289</v>
      </c>
      <c r="E34" s="50">
        <f>SUM(E30:E33)</f>
        <v>534583</v>
      </c>
      <c r="F34" s="51">
        <f>+E34/E36</f>
        <v>1</v>
      </c>
      <c r="G34" s="52">
        <f>SUM(G30:G33)</f>
        <v>801282.4</v>
      </c>
      <c r="H34" s="26">
        <f t="shared" si="6"/>
        <v>1.4988924077271444</v>
      </c>
    </row>
    <row r="35" spans="1:8" ht="12" customHeight="1" x14ac:dyDescent="0.2">
      <c r="A35" s="7"/>
      <c r="B35" s="53"/>
      <c r="C35" s="60"/>
      <c r="D35" s="51"/>
      <c r="E35" s="61"/>
      <c r="F35" s="62"/>
      <c r="G35" s="62"/>
    </row>
    <row r="36" spans="1:8" s="8" customFormat="1" ht="13.5" thickBot="1" x14ac:dyDescent="0.25">
      <c r="A36" s="8" t="s">
        <v>24</v>
      </c>
      <c r="B36" s="63"/>
      <c r="C36" s="64">
        <f>+C34+C26</f>
        <v>1919053.4</v>
      </c>
      <c r="D36" s="65">
        <f>+C36/C36</f>
        <v>1</v>
      </c>
      <c r="E36" s="66">
        <f>+E34+E26</f>
        <v>534583</v>
      </c>
      <c r="F36" s="65">
        <f>+E36/E36</f>
        <v>1</v>
      </c>
      <c r="G36" s="66">
        <f>+G34+G26</f>
        <v>1384470.4</v>
      </c>
      <c r="H36" s="42">
        <f>+G36/E36</f>
        <v>2.5898137426741963</v>
      </c>
    </row>
    <row r="37" spans="1:8" s="67" customFormat="1" ht="17.25" customHeight="1" thickTop="1" x14ac:dyDescent="0.2">
      <c r="B37" s="68"/>
      <c r="C37" s="123">
        <f>+C18-C36</f>
        <v>-0.25999999977648258</v>
      </c>
      <c r="D37" s="69"/>
      <c r="E37" s="123">
        <f>+E36-E18</f>
        <v>0</v>
      </c>
      <c r="F37" s="43"/>
      <c r="G37" s="70">
        <v>0</v>
      </c>
      <c r="H37" s="71"/>
    </row>
    <row r="38" spans="1:8" s="67" customFormat="1" ht="17.25" customHeight="1" x14ac:dyDescent="0.2">
      <c r="B38" s="68"/>
      <c r="C38" s="123"/>
      <c r="D38" s="69"/>
      <c r="E38" s="123"/>
      <c r="F38" s="43"/>
      <c r="G38" s="70"/>
      <c r="H38" s="71"/>
    </row>
    <row r="39" spans="1:8" s="8" customFormat="1" x14ac:dyDescent="0.2">
      <c r="B39" s="63"/>
      <c r="C39" s="13"/>
      <c r="D39" s="13"/>
      <c r="E39" s="13"/>
      <c r="F39" s="21"/>
      <c r="G39" s="21"/>
      <c r="H39" s="72"/>
    </row>
    <row r="40" spans="1:8" s="14" customFormat="1" ht="12" x14ac:dyDescent="0.2">
      <c r="A40" s="18" t="s">
        <v>42</v>
      </c>
      <c r="B40" s="18"/>
      <c r="C40" s="1099" t="s">
        <v>287</v>
      </c>
      <c r="D40" s="1099"/>
      <c r="E40" s="1099"/>
      <c r="F40" s="1100"/>
      <c r="G40" s="1100"/>
      <c r="H40" s="1100"/>
    </row>
    <row r="41" spans="1:8" s="14" customFormat="1" ht="12" x14ac:dyDescent="0.2">
      <c r="A41" s="18" t="s">
        <v>7</v>
      </c>
      <c r="B41" s="18"/>
      <c r="C41" s="1099" t="s">
        <v>286</v>
      </c>
      <c r="D41" s="1099"/>
      <c r="E41" s="1099"/>
      <c r="F41" s="1100"/>
      <c r="G41" s="1100"/>
      <c r="H41" s="1100"/>
    </row>
    <row r="42" spans="1:8" s="1" customFormat="1" ht="18" x14ac:dyDescent="0.25">
      <c r="A42" s="1098" t="str">
        <f>+A1</f>
        <v>FUNDACION AKAPANA</v>
      </c>
      <c r="B42" s="1098"/>
      <c r="C42" s="1098"/>
      <c r="D42" s="1098"/>
      <c r="E42" s="1098"/>
      <c r="F42" s="1098"/>
      <c r="G42" s="1098"/>
      <c r="H42" s="1098"/>
    </row>
    <row r="43" spans="1:8" s="1" customFormat="1" ht="18" x14ac:dyDescent="0.25">
      <c r="A43" s="1098" t="str">
        <f>+A2</f>
        <v>NIT. 900.326.707-3</v>
      </c>
      <c r="B43" s="1098"/>
      <c r="C43" s="1098"/>
      <c r="D43" s="1098"/>
      <c r="E43" s="1098"/>
      <c r="F43" s="1098"/>
      <c r="G43" s="1098"/>
      <c r="H43" s="1098"/>
    </row>
    <row r="44" spans="1:8" s="1" customFormat="1" ht="18" x14ac:dyDescent="0.25">
      <c r="A44" s="1098" t="s">
        <v>25</v>
      </c>
      <c r="B44" s="1098"/>
      <c r="C44" s="1098"/>
      <c r="D44" s="1098"/>
      <c r="E44" s="1098"/>
      <c r="F44" s="1098"/>
      <c r="G44" s="1098"/>
      <c r="H44" s="1098"/>
    </row>
    <row r="45" spans="1:8" s="1" customFormat="1" ht="9" customHeight="1" thickBot="1" x14ac:dyDescent="0.3">
      <c r="A45" s="76"/>
      <c r="B45" s="77"/>
      <c r="C45" s="78"/>
      <c r="D45" s="78"/>
      <c r="E45" s="78"/>
      <c r="F45" s="78"/>
      <c r="G45" s="79"/>
      <c r="H45" s="19"/>
    </row>
    <row r="46" spans="1:8" s="1" customFormat="1" ht="15.75" customHeight="1" thickBot="1" x14ac:dyDescent="0.3">
      <c r="A46" s="76"/>
      <c r="B46" s="1094" t="s">
        <v>10</v>
      </c>
      <c r="C46" s="1104" t="s">
        <v>26</v>
      </c>
      <c r="D46" s="1105"/>
      <c r="E46" s="1105"/>
      <c r="F46" s="1106"/>
      <c r="G46" s="1044" t="s">
        <v>12</v>
      </c>
      <c r="H46" s="1045"/>
    </row>
    <row r="47" spans="1:8" ht="16.5" thickBot="1" x14ac:dyDescent="0.3">
      <c r="B47" s="1102"/>
      <c r="C47" s="1109" t="s">
        <v>27</v>
      </c>
      <c r="D47" s="1110"/>
      <c r="E47" s="1110"/>
      <c r="F47" s="1111"/>
      <c r="G47" s="1107"/>
      <c r="H47" s="1108"/>
    </row>
    <row r="48" spans="1:8" ht="13.5" customHeight="1" thickBot="1" x14ac:dyDescent="0.25">
      <c r="A48" s="7"/>
      <c r="B48" s="1103"/>
      <c r="C48" s="463">
        <f>+C6</f>
        <v>2013</v>
      </c>
      <c r="D48" s="464" t="s">
        <v>13</v>
      </c>
      <c r="E48" s="468">
        <f>+E6</f>
        <v>2012</v>
      </c>
      <c r="F48" s="469" t="s">
        <v>13</v>
      </c>
      <c r="G48" s="466" t="s">
        <v>14</v>
      </c>
      <c r="H48" s="466" t="s">
        <v>13</v>
      </c>
    </row>
    <row r="49" spans="1:9" ht="6" customHeight="1" x14ac:dyDescent="0.2">
      <c r="A49" s="7"/>
      <c r="B49" s="53"/>
      <c r="F49" s="80"/>
      <c r="G49" s="81"/>
    </row>
    <row r="50" spans="1:9" x14ac:dyDescent="0.2">
      <c r="A50" s="7" t="s">
        <v>28</v>
      </c>
      <c r="B50" s="53"/>
      <c r="C50" s="82">
        <f>+'INGRESO 13'!E21</f>
        <v>5472000</v>
      </c>
      <c r="D50" s="26">
        <v>1</v>
      </c>
      <c r="E50" s="82">
        <v>7211760</v>
      </c>
      <c r="F50" s="26">
        <f>+E50/(+E50+E74)</f>
        <v>1</v>
      </c>
      <c r="G50" s="27">
        <f>+C50-E50</f>
        <v>-1739760</v>
      </c>
      <c r="H50" s="26">
        <f>+G50/E50</f>
        <v>-0.24123930912842356</v>
      </c>
      <c r="I50" s="84"/>
    </row>
    <row r="51" spans="1:9" ht="9" customHeight="1" x14ac:dyDescent="0.2">
      <c r="A51" s="7"/>
      <c r="B51" s="53"/>
      <c r="C51" s="83"/>
      <c r="D51" s="85"/>
      <c r="E51" s="83"/>
      <c r="F51" s="85"/>
      <c r="G51" s="86"/>
    </row>
    <row r="52" spans="1:9" x14ac:dyDescent="0.2">
      <c r="A52" s="7" t="s">
        <v>29</v>
      </c>
      <c r="B52" s="53"/>
      <c r="C52" s="82"/>
      <c r="D52" s="85">
        <f>+C52/C50</f>
        <v>0</v>
      </c>
      <c r="E52" s="83">
        <v>0</v>
      </c>
      <c r="F52" s="85">
        <f>+E52/E50</f>
        <v>0</v>
      </c>
      <c r="G52" s="248">
        <f>+C52-E52</f>
        <v>0</v>
      </c>
      <c r="H52" s="85"/>
    </row>
    <row r="53" spans="1:9" ht="9.75" customHeight="1" thickBot="1" x14ac:dyDescent="0.25">
      <c r="A53" s="7"/>
      <c r="B53" s="53"/>
      <c r="C53" s="249"/>
      <c r="D53" s="250"/>
      <c r="E53" s="249"/>
      <c r="F53" s="250"/>
      <c r="G53" s="251"/>
      <c r="H53" s="252"/>
    </row>
    <row r="54" spans="1:9" x14ac:dyDescent="0.2">
      <c r="A54" s="91" t="s">
        <v>30</v>
      </c>
      <c r="B54" s="92"/>
      <c r="C54" s="93">
        <f>+C50-C52</f>
        <v>5472000</v>
      </c>
      <c r="D54" s="94">
        <f>+C54/C50</f>
        <v>1</v>
      </c>
      <c r="E54" s="95">
        <f>+E50-E52</f>
        <v>7211760</v>
      </c>
      <c r="F54" s="94">
        <f>+E54/E50</f>
        <v>1</v>
      </c>
      <c r="G54" s="96">
        <f>+G50-G52</f>
        <v>-1739760</v>
      </c>
      <c r="H54" s="97">
        <f t="shared" ref="H54:H81" si="9">+G54/E54</f>
        <v>-0.24123930912842356</v>
      </c>
    </row>
    <row r="55" spans="1:9" x14ac:dyDescent="0.2">
      <c r="A55" s="7"/>
      <c r="B55" s="53"/>
      <c r="C55" s="83"/>
      <c r="D55" s="85"/>
      <c r="E55" s="83"/>
      <c r="F55" s="85"/>
      <c r="G55" s="98"/>
    </row>
    <row r="56" spans="1:9" s="4" customFormat="1" x14ac:dyDescent="0.2">
      <c r="A56" s="91" t="s">
        <v>31</v>
      </c>
      <c r="B56" s="92"/>
      <c r="C56" s="99">
        <f>+C58</f>
        <v>5379044</v>
      </c>
      <c r="D56" s="97">
        <f>+C56/C50</f>
        <v>0.98301242690058477</v>
      </c>
      <c r="E56" s="24">
        <f>SUM(E58:E71)</f>
        <v>6762300</v>
      </c>
      <c r="F56" s="97">
        <f>E56/E50</f>
        <v>0.93767679456887087</v>
      </c>
      <c r="G56" s="24">
        <f>SUM(G58:G71)</f>
        <v>3995788</v>
      </c>
      <c r="H56" s="97">
        <f t="shared" si="9"/>
        <v>0.59089185632107422</v>
      </c>
    </row>
    <row r="57" spans="1:9" s="4" customFormat="1" x14ac:dyDescent="0.2">
      <c r="A57" s="91"/>
      <c r="B57" s="53"/>
      <c r="C57" s="24"/>
      <c r="D57" s="100"/>
      <c r="E57" s="24"/>
      <c r="F57" s="97"/>
      <c r="G57" s="101"/>
      <c r="H57" s="72"/>
    </row>
    <row r="58" spans="1:9" x14ac:dyDescent="0.2">
      <c r="A58" s="107" t="s">
        <v>32</v>
      </c>
      <c r="B58" s="103"/>
      <c r="C58" s="96">
        <f>SUM(C59:C70)</f>
        <v>5379044</v>
      </c>
      <c r="D58" s="353">
        <f>+C58/C54</f>
        <v>0.98301242690058477</v>
      </c>
      <c r="E58" s="96">
        <v>6762300</v>
      </c>
      <c r="F58" s="344">
        <f>E58/E56</f>
        <v>1</v>
      </c>
      <c r="G58" s="24">
        <f>+C58-E58</f>
        <v>-1383256</v>
      </c>
      <c r="H58" s="97">
        <f t="shared" si="9"/>
        <v>-0.20455407183946289</v>
      </c>
    </row>
    <row r="59" spans="1:9" x14ac:dyDescent="0.2">
      <c r="A59" s="102" t="s">
        <v>117</v>
      </c>
      <c r="B59" s="103"/>
      <c r="C59" s="213">
        <f>+'DETALLE GASTO 13'!F6</f>
        <v>75000</v>
      </c>
      <c r="D59" s="104">
        <f>+C59/$C$58</f>
        <v>1.3942998049467525E-2</v>
      </c>
      <c r="E59" s="82"/>
      <c r="F59" s="36"/>
      <c r="G59" s="24">
        <f t="shared" ref="G59:G72" si="10">+C59-E59</f>
        <v>75000</v>
      </c>
      <c r="H59" s="97"/>
    </row>
    <row r="60" spans="1:9" x14ac:dyDescent="0.2">
      <c r="A60" s="102" t="s">
        <v>108</v>
      </c>
      <c r="B60" s="103"/>
      <c r="C60" s="213">
        <f>+'DETALLE GASTO 13'!F12</f>
        <v>1213520</v>
      </c>
      <c r="D60" s="104">
        <f t="shared" ref="D60:D70" si="11">+C60/$C$58</f>
        <v>0.22560142657319776</v>
      </c>
      <c r="E60" s="82"/>
      <c r="F60" s="36"/>
      <c r="G60" s="24">
        <f t="shared" si="10"/>
        <v>1213520</v>
      </c>
      <c r="H60" s="97"/>
    </row>
    <row r="61" spans="1:9" x14ac:dyDescent="0.2">
      <c r="A61" s="102" t="s">
        <v>109</v>
      </c>
      <c r="B61" s="103"/>
      <c r="C61" s="213">
        <f>+'DETALLE GASTO 13'!F21</f>
        <v>442060</v>
      </c>
      <c r="D61" s="104">
        <f t="shared" si="11"/>
        <v>8.2181889569968192E-2</v>
      </c>
      <c r="E61" s="82"/>
      <c r="F61" s="36"/>
      <c r="G61" s="24">
        <f t="shared" si="10"/>
        <v>442060</v>
      </c>
      <c r="H61" s="97"/>
    </row>
    <row r="62" spans="1:9" x14ac:dyDescent="0.2">
      <c r="A62" s="102" t="s">
        <v>110</v>
      </c>
      <c r="B62" s="103"/>
      <c r="C62" s="213">
        <f>+'DETALLE GASTO 13'!F29</f>
        <v>816345</v>
      </c>
      <c r="D62" s="104">
        <f t="shared" si="11"/>
        <v>0.15176395656923425</v>
      </c>
      <c r="E62" s="82"/>
      <c r="F62" s="36"/>
      <c r="G62" s="24">
        <f t="shared" si="10"/>
        <v>816345</v>
      </c>
      <c r="H62" s="97"/>
    </row>
    <row r="63" spans="1:9" x14ac:dyDescent="0.2">
      <c r="A63" s="102" t="s">
        <v>111</v>
      </c>
      <c r="B63" s="103"/>
      <c r="C63" s="213">
        <f>+'DETALLE GASTO 13'!F31</f>
        <v>400000</v>
      </c>
      <c r="D63" s="104">
        <f t="shared" si="11"/>
        <v>7.4362656263826807E-2</v>
      </c>
      <c r="E63" s="82"/>
      <c r="F63" s="36"/>
      <c r="G63" s="24">
        <f t="shared" si="10"/>
        <v>400000</v>
      </c>
      <c r="H63" s="97"/>
    </row>
    <row r="64" spans="1:9" x14ac:dyDescent="0.2">
      <c r="A64" s="102" t="s">
        <v>112</v>
      </c>
      <c r="B64" s="103"/>
      <c r="C64" s="213">
        <f>+'DETALLE GASTO 13'!F41</f>
        <v>283680</v>
      </c>
      <c r="D64" s="104">
        <f t="shared" si="11"/>
        <v>5.2737995822305969E-2</v>
      </c>
      <c r="E64" s="82"/>
      <c r="F64" s="36"/>
      <c r="G64" s="24">
        <f t="shared" si="10"/>
        <v>283680</v>
      </c>
      <c r="H64" s="97"/>
    </row>
    <row r="65" spans="1:8" x14ac:dyDescent="0.2">
      <c r="A65" s="102" t="s">
        <v>113</v>
      </c>
      <c r="B65" s="103"/>
      <c r="C65" s="213">
        <f>+'DETALLE GASTO 13'!F48</f>
        <v>124400</v>
      </c>
      <c r="D65" s="104">
        <f t="shared" si="11"/>
        <v>2.3126786098050137E-2</v>
      </c>
      <c r="E65" s="82"/>
      <c r="F65" s="36"/>
      <c r="G65" s="24">
        <f t="shared" si="10"/>
        <v>124400</v>
      </c>
      <c r="H65" s="97"/>
    </row>
    <row r="66" spans="1:8" x14ac:dyDescent="0.2">
      <c r="A66" s="102" t="s">
        <v>114</v>
      </c>
      <c r="B66" s="103"/>
      <c r="C66" s="213">
        <f>+'DETALLE GASTO 13'!F52</f>
        <v>63200</v>
      </c>
      <c r="D66" s="104">
        <f t="shared" si="11"/>
        <v>1.1749299689684635E-2</v>
      </c>
      <c r="E66" s="82"/>
      <c r="F66" s="36"/>
      <c r="G66" s="24">
        <f t="shared" si="10"/>
        <v>63200</v>
      </c>
      <c r="H66" s="97"/>
    </row>
    <row r="67" spans="1:8" x14ac:dyDescent="0.2">
      <c r="A67" s="102" t="s">
        <v>115</v>
      </c>
      <c r="B67" s="103"/>
      <c r="C67" s="213">
        <f>+'DETALLE GASTO 13'!F58</f>
        <v>1528930</v>
      </c>
      <c r="D67" s="104">
        <f t="shared" si="11"/>
        <v>0.2842382401036318</v>
      </c>
      <c r="E67" s="82"/>
      <c r="F67" s="36"/>
      <c r="G67" s="24">
        <f t="shared" si="10"/>
        <v>1528930</v>
      </c>
      <c r="H67" s="97"/>
    </row>
    <row r="68" spans="1:8" x14ac:dyDescent="0.2">
      <c r="A68" s="102" t="s">
        <v>116</v>
      </c>
      <c r="B68" s="103"/>
      <c r="C68" s="213">
        <f>+'DETALLE GASTO 13'!F63</f>
        <v>14850</v>
      </c>
      <c r="D68" s="104">
        <f t="shared" si="11"/>
        <v>2.76071361379457E-3</v>
      </c>
      <c r="E68" s="82"/>
      <c r="F68" s="36"/>
      <c r="G68" s="24">
        <f t="shared" si="10"/>
        <v>14850</v>
      </c>
      <c r="H68" s="97"/>
    </row>
    <row r="69" spans="1:8" x14ac:dyDescent="0.2">
      <c r="A69" s="102" t="s">
        <v>118</v>
      </c>
      <c r="B69" s="103"/>
      <c r="C69" s="213">
        <f>+'DETALLE GASTO 13'!G56+'GTS F 13'!D14</f>
        <v>116059</v>
      </c>
      <c r="D69" s="104">
        <f t="shared" si="11"/>
        <v>2.1576138808308689E-2</v>
      </c>
      <c r="E69" s="82"/>
      <c r="F69" s="36"/>
      <c r="G69" s="24">
        <f t="shared" si="10"/>
        <v>116059</v>
      </c>
      <c r="H69" s="97"/>
    </row>
    <row r="70" spans="1:8" x14ac:dyDescent="0.2">
      <c r="A70" s="102" t="s">
        <v>282</v>
      </c>
      <c r="B70" s="103"/>
      <c r="C70" s="213">
        <f>+'DETALLE GASTO 13'!F66</f>
        <v>301000</v>
      </c>
      <c r="D70" s="104">
        <f t="shared" si="11"/>
        <v>5.5957898838529675E-2</v>
      </c>
      <c r="E70" s="82"/>
      <c r="F70" s="36"/>
      <c r="G70" s="24">
        <f t="shared" si="10"/>
        <v>301000</v>
      </c>
      <c r="H70" s="97"/>
    </row>
    <row r="71" spans="1:8" ht="7.5" customHeight="1" thickBot="1" x14ac:dyDescent="0.25">
      <c r="A71" s="102"/>
      <c r="B71" s="103"/>
      <c r="C71" s="253"/>
      <c r="D71" s="254"/>
      <c r="E71" s="255"/>
      <c r="F71" s="256"/>
      <c r="G71" s="257"/>
      <c r="H71" s="252"/>
    </row>
    <row r="72" spans="1:8" x14ac:dyDescent="0.2">
      <c r="A72" s="107" t="s">
        <v>33</v>
      </c>
      <c r="B72" s="103"/>
      <c r="C72" s="108">
        <f>+C54-C56</f>
        <v>92956</v>
      </c>
      <c r="D72" s="94">
        <f>+C72/C50</f>
        <v>1.6987573099415204E-2</v>
      </c>
      <c r="E72" s="10">
        <f>+E54-E56</f>
        <v>449460</v>
      </c>
      <c r="F72" s="94">
        <f>+E72/E50</f>
        <v>6.2323205431129153E-2</v>
      </c>
      <c r="G72" s="24">
        <f t="shared" si="10"/>
        <v>-356504</v>
      </c>
      <c r="H72" s="97">
        <f t="shared" si="9"/>
        <v>-0.7931829306278646</v>
      </c>
    </row>
    <row r="73" spans="1:8" ht="7.5" customHeight="1" x14ac:dyDescent="0.2">
      <c r="A73" s="107"/>
      <c r="B73" s="103"/>
      <c r="C73" s="34"/>
      <c r="D73" s="35"/>
      <c r="E73" s="34"/>
      <c r="F73" s="36"/>
      <c r="G73" s="81"/>
    </row>
    <row r="74" spans="1:8" x14ac:dyDescent="0.2">
      <c r="A74" s="6" t="s">
        <v>34</v>
      </c>
      <c r="B74" s="47"/>
      <c r="C74" s="96">
        <f>+'GTS F 13'!E14</f>
        <v>173.53</v>
      </c>
      <c r="D74" s="97">
        <f>+C74/C50</f>
        <v>3.1712353801169592E-5</v>
      </c>
      <c r="E74" s="113">
        <v>0</v>
      </c>
      <c r="F74" s="97">
        <f>+E74/E50</f>
        <v>0</v>
      </c>
      <c r="G74" s="24">
        <f>+C74-E74</f>
        <v>173.53</v>
      </c>
      <c r="H74" s="97"/>
    </row>
    <row r="75" spans="1:8" ht="7.5" customHeight="1" x14ac:dyDescent="0.2">
      <c r="A75" s="5"/>
      <c r="B75" s="47"/>
      <c r="C75" s="82"/>
      <c r="D75" s="54"/>
      <c r="E75" s="48"/>
      <c r="F75" s="49"/>
      <c r="G75" s="81"/>
    </row>
    <row r="76" spans="1:8" x14ac:dyDescent="0.2">
      <c r="A76" s="6" t="s">
        <v>35</v>
      </c>
      <c r="B76" s="47"/>
      <c r="C76" s="259">
        <f>SUM(C77:C78)</f>
        <v>291847.13</v>
      </c>
      <c r="D76" s="260">
        <f>+C76/C50</f>
        <v>5.3334636330409357E-2</v>
      </c>
      <c r="E76" s="259">
        <f>SUM(E77:E78)</f>
        <v>495619</v>
      </c>
      <c r="F76" s="114">
        <f>+E76/E50</f>
        <v>6.8723723473881546E-2</v>
      </c>
      <c r="G76" s="24">
        <f t="shared" ref="G76:G78" si="12">+C76-E76</f>
        <v>-203771.87</v>
      </c>
      <c r="H76" s="97">
        <f t="shared" ref="H76:H78" si="13">+G76/E76</f>
        <v>-0.41114620303095722</v>
      </c>
    </row>
    <row r="77" spans="1:8" x14ac:dyDescent="0.2">
      <c r="A77" s="5" t="s">
        <v>191</v>
      </c>
      <c r="B77" s="47"/>
      <c r="C77" s="82">
        <f>+'GTS F 13'!C14</f>
        <v>7111.1299999999992</v>
      </c>
      <c r="D77" s="54">
        <f>+C77/C76</f>
        <v>2.436594116926899E-2</v>
      </c>
      <c r="E77" s="82">
        <v>28867</v>
      </c>
      <c r="F77" s="49">
        <f>+E77/E76</f>
        <v>5.8244336879740281E-2</v>
      </c>
      <c r="G77" s="27">
        <f t="shared" si="12"/>
        <v>-21755.870000000003</v>
      </c>
      <c r="H77" s="26">
        <f t="shared" si="13"/>
        <v>-0.75365884920497461</v>
      </c>
    </row>
    <row r="78" spans="1:8" x14ac:dyDescent="0.2">
      <c r="A78" s="5" t="s">
        <v>192</v>
      </c>
      <c r="B78" s="47"/>
      <c r="C78" s="82">
        <f>+'GTS F 13'!B14</f>
        <v>284736</v>
      </c>
      <c r="D78" s="54">
        <f>+C78/C76</f>
        <v>0.97563405883073095</v>
      </c>
      <c r="E78" s="82">
        <v>466752</v>
      </c>
      <c r="F78" s="49">
        <f>+E78/E76</f>
        <v>0.94175566312025971</v>
      </c>
      <c r="G78" s="27">
        <f t="shared" si="12"/>
        <v>-182016</v>
      </c>
      <c r="H78" s="26">
        <f t="shared" si="13"/>
        <v>-0.3899629781982723</v>
      </c>
    </row>
    <row r="79" spans="1:8" ht="13.5" thickBot="1" x14ac:dyDescent="0.25">
      <c r="A79" s="5"/>
      <c r="B79" s="47"/>
      <c r="C79" s="255"/>
      <c r="D79" s="250"/>
      <c r="E79" s="255"/>
      <c r="F79" s="250"/>
      <c r="G79" s="258"/>
      <c r="H79" s="250"/>
    </row>
    <row r="80" spans="1:8" ht="9.75" customHeight="1" x14ac:dyDescent="0.2">
      <c r="A80" s="5"/>
      <c r="B80" s="47"/>
      <c r="D80" s="54"/>
      <c r="E80" s="34"/>
      <c r="F80" s="36"/>
      <c r="G80" s="81"/>
    </row>
    <row r="81" spans="1:8" ht="13.5" thickBot="1" x14ac:dyDescent="0.25">
      <c r="A81" s="6" t="s">
        <v>285</v>
      </c>
      <c r="B81" s="46"/>
      <c r="C81" s="245">
        <f>+C72+C74-C76</f>
        <v>-198717.6</v>
      </c>
      <c r="D81" s="246">
        <f>+C81/(+C74+C50)</f>
        <v>-3.6314199268457775E-2</v>
      </c>
      <c r="E81" s="245">
        <f>+E72+E74-E76</f>
        <v>-46159</v>
      </c>
      <c r="F81" s="246">
        <f>E81/E50</f>
        <v>-6.4005180427523936E-3</v>
      </c>
      <c r="G81" s="66">
        <f t="shared" ref="G81" si="14">+C81-E81</f>
        <v>-152558.6</v>
      </c>
      <c r="H81" s="247">
        <f t="shared" si="9"/>
        <v>3.305067267488464</v>
      </c>
    </row>
    <row r="82" spans="1:8" ht="13.5" thickTop="1" x14ac:dyDescent="0.2">
      <c r="A82" s="6"/>
      <c r="B82" s="46"/>
      <c r="C82" s="111"/>
      <c r="D82" s="112"/>
      <c r="E82" s="111"/>
      <c r="F82" s="110"/>
      <c r="G82" s="81"/>
    </row>
    <row r="83" spans="1:8" s="4" customFormat="1" x14ac:dyDescent="0.2">
      <c r="A83" s="116"/>
      <c r="B83" s="117"/>
      <c r="C83" s="118"/>
      <c r="D83" s="24"/>
      <c r="E83" s="24"/>
      <c r="F83" s="24"/>
      <c r="G83" s="24"/>
      <c r="H83" s="72"/>
    </row>
    <row r="84" spans="1:8" x14ac:dyDescent="0.2">
      <c r="A84" s="7"/>
      <c r="B84" s="53"/>
    </row>
    <row r="85" spans="1:8" s="122" customFormat="1" ht="12" x14ac:dyDescent="0.2">
      <c r="A85" s="18" t="str">
        <f>+A40</f>
        <v>BLANCA STELLA LENTINO</v>
      </c>
      <c r="B85" s="18"/>
      <c r="C85" s="1101" t="str">
        <f>+C40</f>
        <v>ELIZABETH RUIZ GUERRERO</v>
      </c>
      <c r="D85" s="1101"/>
      <c r="E85" s="1101"/>
      <c r="F85" s="1100" t="s">
        <v>36</v>
      </c>
      <c r="G85" s="1100"/>
      <c r="H85" s="1100"/>
    </row>
    <row r="86" spans="1:8" s="122" customFormat="1" ht="12" x14ac:dyDescent="0.2">
      <c r="A86" s="18" t="str">
        <f>+A41</f>
        <v>REPRESENTANTE LEGAL</v>
      </c>
      <c r="B86" s="18"/>
      <c r="C86" s="1101" t="str">
        <f>+C41</f>
        <v>CONTADORA PUBLICA  T.P. 141819-T</v>
      </c>
      <c r="D86" s="1101"/>
      <c r="E86" s="1101"/>
      <c r="F86" s="1100" t="s">
        <v>37</v>
      </c>
      <c r="G86" s="1100"/>
      <c r="H86" s="1100"/>
    </row>
  </sheetData>
  <mergeCells count="24">
    <mergeCell ref="C86:E86"/>
    <mergeCell ref="F86:H86"/>
    <mergeCell ref="B46:B48"/>
    <mergeCell ref="C46:F46"/>
    <mergeCell ref="G46:H47"/>
    <mergeCell ref="C47:F47"/>
    <mergeCell ref="C85:E85"/>
    <mergeCell ref="F85:H85"/>
    <mergeCell ref="C41:E41"/>
    <mergeCell ref="F41:H41"/>
    <mergeCell ref="A42:H42"/>
    <mergeCell ref="A43:H43"/>
    <mergeCell ref="A44:H44"/>
    <mergeCell ref="B20:B21"/>
    <mergeCell ref="C20:F20"/>
    <mergeCell ref="G20:H20"/>
    <mergeCell ref="C40:E40"/>
    <mergeCell ref="F40:H40"/>
    <mergeCell ref="A1:H1"/>
    <mergeCell ref="A2:H2"/>
    <mergeCell ref="A3:H3"/>
    <mergeCell ref="B5:B6"/>
    <mergeCell ref="C5:F5"/>
    <mergeCell ref="G5:H5"/>
  </mergeCells>
  <printOptions horizontalCentered="1"/>
  <pageMargins left="0.39370078740157483" right="0.39370078740157483" top="0.47244094488188981" bottom="0.39370078740157483" header="0" footer="0"/>
  <pageSetup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topLeftCell="A30" workbookViewId="0">
      <selection activeCell="A42" sqref="A42:H42"/>
    </sheetView>
  </sheetViews>
  <sheetFormatPr baseColWidth="10" defaultColWidth="12.5703125" defaultRowHeight="12.75" x14ac:dyDescent="0.2"/>
  <cols>
    <col min="1" max="1" width="56.140625" style="17" bestFit="1" customWidth="1"/>
    <col min="2" max="2" width="6.140625" style="20" bestFit="1" customWidth="1"/>
    <col min="3" max="3" width="12.28515625" style="21" bestFit="1" customWidth="1"/>
    <col min="4" max="4" width="7.42578125" style="21" bestFit="1" customWidth="1"/>
    <col min="5" max="5" width="12.85546875" style="21" bestFit="1" customWidth="1"/>
    <col min="6" max="6" width="7.85546875" style="21" bestFit="1" customWidth="1"/>
    <col min="7" max="7" width="12.85546875" style="21" bestFit="1" customWidth="1"/>
    <col min="8" max="8" width="7.85546875" style="22" bestFit="1" customWidth="1"/>
    <col min="9" max="9" width="5" style="17" customWidth="1"/>
    <col min="10" max="16384" width="12.5703125" style="17"/>
  </cols>
  <sheetData>
    <row r="1" spans="1:8" s="1" customFormat="1" ht="18" x14ac:dyDescent="0.25">
      <c r="A1" s="1098" t="s">
        <v>9</v>
      </c>
      <c r="B1" s="1098"/>
      <c r="C1" s="1098"/>
      <c r="D1" s="1098"/>
      <c r="E1" s="1098"/>
      <c r="F1" s="1098"/>
      <c r="G1" s="1098"/>
      <c r="H1" s="1098"/>
    </row>
    <row r="2" spans="1:8" s="1" customFormat="1" ht="18" x14ac:dyDescent="0.25">
      <c r="A2" s="1098" t="s">
        <v>43</v>
      </c>
      <c r="B2" s="1098"/>
      <c r="C2" s="1098"/>
      <c r="D2" s="1098"/>
      <c r="E2" s="1098"/>
      <c r="F2" s="1098"/>
      <c r="G2" s="1098"/>
      <c r="H2" s="1098"/>
    </row>
    <row r="3" spans="1:8" s="1" customFormat="1" ht="18" x14ac:dyDescent="0.25">
      <c r="A3" s="1098" t="s">
        <v>4</v>
      </c>
      <c r="B3" s="1098"/>
      <c r="C3" s="1098"/>
      <c r="D3" s="1098"/>
      <c r="E3" s="1098"/>
      <c r="F3" s="1098"/>
      <c r="G3" s="1098"/>
      <c r="H3" s="1098"/>
    </row>
    <row r="4" spans="1:8" ht="13.5" thickBot="1" x14ac:dyDescent="0.25"/>
    <row r="5" spans="1:8" ht="16.5" thickBot="1" x14ac:dyDescent="0.3">
      <c r="A5" s="2" t="s">
        <v>1</v>
      </c>
      <c r="B5" s="1094" t="s">
        <v>10</v>
      </c>
      <c r="C5" s="1053" t="s">
        <v>11</v>
      </c>
      <c r="D5" s="1054"/>
      <c r="E5" s="1054"/>
      <c r="F5" s="1055"/>
      <c r="G5" s="1056" t="s">
        <v>12</v>
      </c>
      <c r="H5" s="1057"/>
    </row>
    <row r="6" spans="1:8" ht="15.75" customHeight="1" thickBot="1" x14ac:dyDescent="0.25">
      <c r="A6" s="3"/>
      <c r="B6" s="1095"/>
      <c r="C6" s="464">
        <v>2012</v>
      </c>
      <c r="D6" s="463" t="s">
        <v>13</v>
      </c>
      <c r="E6" s="468">
        <v>2011</v>
      </c>
      <c r="F6" s="465" t="s">
        <v>13</v>
      </c>
      <c r="G6" s="466" t="s">
        <v>14</v>
      </c>
      <c r="H6" s="466" t="s">
        <v>13</v>
      </c>
    </row>
    <row r="7" spans="1:8" x14ac:dyDescent="0.2">
      <c r="A7" s="4" t="s">
        <v>15</v>
      </c>
      <c r="B7" s="23"/>
      <c r="E7" s="24"/>
      <c r="F7" s="25"/>
    </row>
    <row r="8" spans="1:8" x14ac:dyDescent="0.2">
      <c r="A8" s="17" t="s">
        <v>0</v>
      </c>
      <c r="C8" s="21">
        <v>13080</v>
      </c>
      <c r="D8" s="26">
        <f>+C8/$C$11</f>
        <v>2.4467669192623036E-2</v>
      </c>
      <c r="E8" s="27">
        <v>25380</v>
      </c>
      <c r="F8" s="28">
        <f>+E8/$E$11</f>
        <v>4.3702711358916693E-2</v>
      </c>
      <c r="G8" s="21">
        <f t="shared" ref="G8:G10" si="0">+C8-E8</f>
        <v>-12300</v>
      </c>
      <c r="H8" s="26">
        <f>+G8/E8</f>
        <v>-0.4846335697399527</v>
      </c>
    </row>
    <row r="9" spans="1:8" x14ac:dyDescent="0.2">
      <c r="A9" s="17" t="s">
        <v>45</v>
      </c>
      <c r="C9" s="21">
        <v>6603</v>
      </c>
      <c r="D9" s="26">
        <f>+C9/$C$11</f>
        <v>1.235168346168883E-2</v>
      </c>
      <c r="E9" s="27">
        <v>40462</v>
      </c>
      <c r="F9" s="28">
        <f>+E9/$E$11</f>
        <v>6.9672935658175228E-2</v>
      </c>
      <c r="G9" s="21">
        <f t="shared" si="0"/>
        <v>-33859</v>
      </c>
      <c r="H9" s="26">
        <f t="shared" ref="H9:H11" si="1">+G9/E9</f>
        <v>-0.8368098462755178</v>
      </c>
    </row>
    <row r="10" spans="1:8" ht="12.75" customHeight="1" x14ac:dyDescent="0.2">
      <c r="A10" s="17" t="s">
        <v>39</v>
      </c>
      <c r="C10" s="21">
        <v>514900</v>
      </c>
      <c r="D10" s="26">
        <f>+C10/$C$11</f>
        <v>0.96318064734568809</v>
      </c>
      <c r="E10" s="27">
        <v>514900</v>
      </c>
      <c r="F10" s="28">
        <f>+E10/$E$11</f>
        <v>0.88662435298290809</v>
      </c>
      <c r="G10" s="21">
        <f t="shared" si="0"/>
        <v>0</v>
      </c>
      <c r="H10" s="26">
        <f t="shared" si="1"/>
        <v>0</v>
      </c>
    </row>
    <row r="11" spans="1:8" x14ac:dyDescent="0.2">
      <c r="A11" s="4" t="s">
        <v>16</v>
      </c>
      <c r="B11" s="23"/>
      <c r="C11" s="12">
        <f>SUM(C8:C10)</f>
        <v>534583</v>
      </c>
      <c r="D11" s="30">
        <f>+C11/$C$14</f>
        <v>1</v>
      </c>
      <c r="E11" s="12">
        <f>SUM(E8:E10)</f>
        <v>580742</v>
      </c>
      <c r="F11" s="30">
        <f>+E11/$E$14</f>
        <v>1</v>
      </c>
      <c r="G11" s="12">
        <f>SUM(G8:G10)</f>
        <v>-46159</v>
      </c>
      <c r="H11" s="31">
        <f t="shared" si="1"/>
        <v>-7.9482799590868236E-2</v>
      </c>
    </row>
    <row r="12" spans="1:8" x14ac:dyDescent="0.2">
      <c r="A12" s="4"/>
      <c r="B12" s="23"/>
      <c r="C12" s="10"/>
      <c r="D12" s="10"/>
      <c r="E12" s="10"/>
      <c r="F12" s="32"/>
      <c r="G12" s="33"/>
    </row>
    <row r="13" spans="1:8" x14ac:dyDescent="0.2">
      <c r="F13" s="37"/>
    </row>
    <row r="14" spans="1:8" s="4" customFormat="1" ht="13.5" thickBot="1" x14ac:dyDescent="0.25">
      <c r="A14" s="4" t="s">
        <v>19</v>
      </c>
      <c r="B14" s="23"/>
      <c r="C14" s="38">
        <f>+C11</f>
        <v>534583</v>
      </c>
      <c r="D14" s="39">
        <f>+C14/$C$14</f>
        <v>1</v>
      </c>
      <c r="E14" s="38">
        <f>+E11</f>
        <v>580742</v>
      </c>
      <c r="F14" s="40">
        <f>+E14/$E$14</f>
        <v>1</v>
      </c>
      <c r="G14" s="41">
        <f>+C14-E14</f>
        <v>-46159</v>
      </c>
      <c r="H14" s="42">
        <f>+G14/E14</f>
        <v>-7.9482799590868236E-2</v>
      </c>
    </row>
    <row r="15" spans="1:8" ht="13.5" thickTop="1" x14ac:dyDescent="0.2">
      <c r="C15" s="43"/>
      <c r="E15" s="43"/>
      <c r="H15" s="44"/>
    </row>
    <row r="16" spans="1:8" s="1" customFormat="1" ht="18" x14ac:dyDescent="0.25">
      <c r="A16" s="1098"/>
      <c r="B16" s="1098"/>
      <c r="C16" s="1098"/>
      <c r="D16" s="1098"/>
      <c r="E16" s="1098"/>
      <c r="F16" s="1098"/>
      <c r="G16" s="1098"/>
      <c r="H16" s="1098"/>
    </row>
    <row r="17" spans="1:8" ht="4.5" customHeight="1" thickBot="1" x14ac:dyDescent="0.25"/>
    <row r="18" spans="1:8" ht="16.5" thickBot="1" x14ac:dyDescent="0.3">
      <c r="A18" s="9" t="s">
        <v>20</v>
      </c>
      <c r="B18" s="1094" t="s">
        <v>10</v>
      </c>
      <c r="C18" s="1053" t="str">
        <f>+C5</f>
        <v xml:space="preserve">DICIEMBRE 31 DE </v>
      </c>
      <c r="D18" s="1054"/>
      <c r="E18" s="1054"/>
      <c r="F18" s="1055"/>
      <c r="G18" s="1056" t="s">
        <v>12</v>
      </c>
      <c r="H18" s="1057"/>
    </row>
    <row r="19" spans="1:8" ht="15.75" customHeight="1" thickBot="1" x14ac:dyDescent="0.25">
      <c r="B19" s="1095"/>
      <c r="C19" s="463">
        <f>+C6</f>
        <v>2012</v>
      </c>
      <c r="D19" s="463" t="s">
        <v>13</v>
      </c>
      <c r="E19" s="468">
        <f>+E6</f>
        <v>2011</v>
      </c>
      <c r="F19" s="465" t="s">
        <v>13</v>
      </c>
      <c r="G19" s="466" t="s">
        <v>14</v>
      </c>
      <c r="H19" s="466" t="s">
        <v>13</v>
      </c>
    </row>
    <row r="20" spans="1:8" x14ac:dyDescent="0.2">
      <c r="A20" s="45" t="s">
        <v>21</v>
      </c>
      <c r="B20" s="46"/>
    </row>
    <row r="21" spans="1:8" x14ac:dyDescent="0.2">
      <c r="A21" s="11" t="s">
        <v>190</v>
      </c>
      <c r="B21" s="47"/>
      <c r="C21" s="48"/>
      <c r="D21" s="49"/>
      <c r="E21" s="29"/>
      <c r="F21" s="26"/>
      <c r="G21" s="21">
        <f t="shared" ref="G21" si="2">+C21-E21</f>
        <v>0</v>
      </c>
      <c r="H21" s="26"/>
    </row>
    <row r="22" spans="1:8" x14ac:dyDescent="0.2">
      <c r="A22" s="6" t="s">
        <v>22</v>
      </c>
      <c r="B22" s="46"/>
      <c r="C22" s="50">
        <f>SUM(C21:C21)</f>
        <v>0</v>
      </c>
      <c r="D22" s="51"/>
      <c r="E22" s="50">
        <f>SUM(E21:E21)</f>
        <v>0</v>
      </c>
      <c r="F22" s="51"/>
      <c r="G22" s="52">
        <f>SUM(G21:G21)</f>
        <v>0</v>
      </c>
      <c r="H22" s="31"/>
    </row>
    <row r="23" spans="1:8" x14ac:dyDescent="0.2">
      <c r="A23" s="7"/>
      <c r="B23" s="53"/>
      <c r="C23" s="43"/>
      <c r="D23" s="54"/>
      <c r="E23" s="43"/>
    </row>
    <row r="24" spans="1:8" x14ac:dyDescent="0.2">
      <c r="A24" s="7"/>
      <c r="B24" s="53"/>
      <c r="D24" s="54"/>
    </row>
    <row r="25" spans="1:8" ht="13.5" thickBot="1" x14ac:dyDescent="0.25">
      <c r="A25" s="6" t="s">
        <v>23</v>
      </c>
      <c r="B25" s="46"/>
      <c r="C25" s="55">
        <f>+C22</f>
        <v>0</v>
      </c>
      <c r="D25" s="56"/>
      <c r="E25" s="55">
        <f>+E22</f>
        <v>0</v>
      </c>
      <c r="F25" s="56">
        <f>+E25/E34</f>
        <v>0</v>
      </c>
      <c r="G25" s="55">
        <f>+G22</f>
        <v>0</v>
      </c>
      <c r="H25" s="42"/>
    </row>
    <row r="26" spans="1:8" ht="21" customHeight="1" thickTop="1" x14ac:dyDescent="0.2">
      <c r="A26" s="7"/>
      <c r="B26" s="53"/>
      <c r="C26" s="43">
        <f>C25-[1]Bcegeneral!D124</f>
        <v>-197629930.33000001</v>
      </c>
      <c r="D26" s="54"/>
      <c r="F26" s="57"/>
    </row>
    <row r="27" spans="1:8" ht="15.75" x14ac:dyDescent="0.25">
      <c r="A27" s="9" t="s">
        <v>2</v>
      </c>
      <c r="B27" s="46"/>
      <c r="D27" s="54"/>
      <c r="E27" s="58"/>
      <c r="F27" s="59"/>
    </row>
    <row r="28" spans="1:8" ht="15.75" x14ac:dyDescent="0.25">
      <c r="A28" s="9"/>
      <c r="B28" s="46"/>
      <c r="D28" s="54"/>
      <c r="E28" s="58"/>
      <c r="F28" s="59"/>
    </row>
    <row r="29" spans="1:8" x14ac:dyDescent="0.2">
      <c r="A29" s="5" t="s">
        <v>40</v>
      </c>
      <c r="B29" s="47"/>
      <c r="C29" s="48">
        <v>1000000</v>
      </c>
      <c r="D29" s="26">
        <f>+C29/$C$32</f>
        <v>1.8706169107509967</v>
      </c>
      <c r="E29" s="48">
        <v>1000000</v>
      </c>
      <c r="F29" s="49">
        <f>+E29/$E$32</f>
        <v>1.7219350417224861</v>
      </c>
      <c r="G29" s="21">
        <f t="shared" ref="G29:G31" si="3">+C29-E29</f>
        <v>0</v>
      </c>
      <c r="H29" s="26">
        <f t="shared" ref="H29:H32" si="4">+G29/E29</f>
        <v>0</v>
      </c>
    </row>
    <row r="30" spans="1:8" x14ac:dyDescent="0.2">
      <c r="A30" s="5" t="s">
        <v>46</v>
      </c>
      <c r="B30" s="47"/>
      <c r="C30" s="48">
        <f>+E30+E31</f>
        <v>-419258</v>
      </c>
      <c r="D30" s="26">
        <f>+C30/$C$32</f>
        <v>-0.78427110476764128</v>
      </c>
      <c r="E30" s="48">
        <v>161483</v>
      </c>
      <c r="F30" s="49">
        <f t="shared" ref="F30:F31" si="5">+E30/$E$32</f>
        <v>0.27806323634247221</v>
      </c>
      <c r="G30" s="21">
        <f t="shared" si="3"/>
        <v>-580741</v>
      </c>
      <c r="H30" s="26">
        <f t="shared" si="4"/>
        <v>-3.5962980623347351</v>
      </c>
    </row>
    <row r="31" spans="1:8" x14ac:dyDescent="0.2">
      <c r="A31" s="5" t="s">
        <v>41</v>
      </c>
      <c r="B31" s="47"/>
      <c r="C31" s="21">
        <f>+C66</f>
        <v>-46159</v>
      </c>
      <c r="D31" s="26">
        <f>+C31/$C$32</f>
        <v>-8.6345805983355256E-2</v>
      </c>
      <c r="E31" s="48">
        <f>+E66</f>
        <v>-580741</v>
      </c>
      <c r="F31" s="49">
        <f t="shared" si="5"/>
        <v>-0.99999827806495822</v>
      </c>
      <c r="G31" s="21">
        <f t="shared" si="3"/>
        <v>534582</v>
      </c>
      <c r="H31" s="26">
        <f t="shared" si="4"/>
        <v>-0.92051706354467822</v>
      </c>
    </row>
    <row r="32" spans="1:8" x14ac:dyDescent="0.2">
      <c r="A32" s="6" t="s">
        <v>3</v>
      </c>
      <c r="B32" s="46"/>
      <c r="C32" s="50">
        <f>SUM(C29:C31)</f>
        <v>534583</v>
      </c>
      <c r="D32" s="51">
        <f>+C32/C34</f>
        <v>1</v>
      </c>
      <c r="E32" s="50">
        <f>SUM(E29:E31)</f>
        <v>580742</v>
      </c>
      <c r="F32" s="51">
        <f>+E32/E34</f>
        <v>1</v>
      </c>
      <c r="G32" s="52">
        <f>SUM(G29:G31)</f>
        <v>-46159</v>
      </c>
      <c r="H32" s="26">
        <f t="shared" si="4"/>
        <v>-7.9482799590868236E-2</v>
      </c>
    </row>
    <row r="33" spans="1:9" ht="29.25" customHeight="1" x14ac:dyDescent="0.2">
      <c r="A33" s="7"/>
      <c r="B33" s="53"/>
      <c r="C33" s="60"/>
      <c r="D33" s="51"/>
      <c r="E33" s="61"/>
      <c r="F33" s="62"/>
      <c r="G33" s="62"/>
    </row>
    <row r="34" spans="1:9" s="8" customFormat="1" ht="13.5" thickBot="1" x14ac:dyDescent="0.25">
      <c r="A34" s="8" t="s">
        <v>24</v>
      </c>
      <c r="B34" s="63"/>
      <c r="C34" s="64">
        <f>+C32+C25</f>
        <v>534583</v>
      </c>
      <c r="D34" s="65">
        <f>+C34/C34</f>
        <v>1</v>
      </c>
      <c r="E34" s="66">
        <f>+E32+E25</f>
        <v>580742</v>
      </c>
      <c r="F34" s="65">
        <f>+E34/E34</f>
        <v>1</v>
      </c>
      <c r="G34" s="66">
        <f>+G32+G25</f>
        <v>-46159</v>
      </c>
      <c r="H34" s="42">
        <f>+G34/E34</f>
        <v>-7.9482799590868236E-2</v>
      </c>
    </row>
    <row r="35" spans="1:9" s="67" customFormat="1" ht="17.25" customHeight="1" thickTop="1" x14ac:dyDescent="0.2">
      <c r="B35" s="68"/>
      <c r="C35" s="123">
        <f>+C34-C11</f>
        <v>0</v>
      </c>
      <c r="D35" s="69"/>
      <c r="E35" s="123">
        <f>+E34-E14</f>
        <v>0</v>
      </c>
      <c r="F35" s="43"/>
      <c r="G35" s="70">
        <v>0</v>
      </c>
      <c r="H35" s="71"/>
    </row>
    <row r="36" spans="1:9" s="8" customFormat="1" x14ac:dyDescent="0.2">
      <c r="B36" s="63"/>
      <c r="C36" s="13"/>
      <c r="D36" s="13"/>
      <c r="E36" s="13"/>
      <c r="F36" s="21"/>
      <c r="G36" s="21"/>
      <c r="H36" s="72"/>
    </row>
    <row r="37" spans="1:9" s="14" customFormat="1" ht="12" x14ac:dyDescent="0.2">
      <c r="A37" s="73" t="s">
        <v>42</v>
      </c>
      <c r="B37" s="18"/>
      <c r="C37" s="1099" t="s">
        <v>287</v>
      </c>
      <c r="D37" s="1099"/>
      <c r="E37" s="1099"/>
      <c r="F37" s="1100"/>
      <c r="G37" s="1100"/>
      <c r="H37" s="1100"/>
    </row>
    <row r="38" spans="1:9" s="14" customFormat="1" ht="12" x14ac:dyDescent="0.2">
      <c r="A38" s="73" t="s">
        <v>7</v>
      </c>
      <c r="B38" s="18"/>
      <c r="C38" s="1099" t="s">
        <v>288</v>
      </c>
      <c r="D38" s="1099"/>
      <c r="E38" s="1099"/>
      <c r="F38" s="1100"/>
      <c r="G38" s="1100"/>
      <c r="H38" s="1100"/>
    </row>
    <row r="39" spans="1:9" s="14" customFormat="1" ht="12" x14ac:dyDescent="0.2">
      <c r="A39" s="18"/>
      <c r="B39" s="18"/>
      <c r="C39" s="1099"/>
      <c r="D39" s="1099"/>
      <c r="E39" s="1099"/>
      <c r="F39" s="74"/>
      <c r="G39" s="74"/>
      <c r="H39" s="75"/>
    </row>
    <row r="40" spans="1:9" s="1" customFormat="1" ht="18" x14ac:dyDescent="0.25">
      <c r="A40" s="1098" t="str">
        <f>+A1</f>
        <v>FUNDACION AKAPANA</v>
      </c>
      <c r="B40" s="1098"/>
      <c r="C40" s="1098"/>
      <c r="D40" s="1098"/>
      <c r="E40" s="1098"/>
      <c r="F40" s="1098"/>
      <c r="G40" s="1098"/>
      <c r="H40" s="1098"/>
    </row>
    <row r="41" spans="1:9" s="1" customFormat="1" ht="18" x14ac:dyDescent="0.25">
      <c r="A41" s="1098" t="str">
        <f>+A2</f>
        <v>NIT. 900.326.707-3</v>
      </c>
      <c r="B41" s="1098"/>
      <c r="C41" s="1098"/>
      <c r="D41" s="1098"/>
      <c r="E41" s="1098"/>
      <c r="F41" s="1098"/>
      <c r="G41" s="1098"/>
      <c r="H41" s="1098"/>
    </row>
    <row r="42" spans="1:9" s="1" customFormat="1" ht="18" x14ac:dyDescent="0.25">
      <c r="A42" s="1098" t="s">
        <v>25</v>
      </c>
      <c r="B42" s="1098"/>
      <c r="C42" s="1098"/>
      <c r="D42" s="1098"/>
      <c r="E42" s="1098"/>
      <c r="F42" s="1098"/>
      <c r="G42" s="1098"/>
      <c r="H42" s="1098"/>
    </row>
    <row r="43" spans="1:9" s="1" customFormat="1" ht="7.5" customHeight="1" thickBot="1" x14ac:dyDescent="0.3">
      <c r="A43" s="76"/>
      <c r="B43" s="77"/>
      <c r="C43" s="78"/>
      <c r="D43" s="78"/>
      <c r="E43" s="78"/>
      <c r="F43" s="78"/>
      <c r="G43" s="79"/>
      <c r="H43" s="19"/>
    </row>
    <row r="44" spans="1:9" s="1" customFormat="1" ht="15.75" customHeight="1" thickBot="1" x14ac:dyDescent="0.3">
      <c r="A44" s="76"/>
      <c r="B44" s="1094" t="s">
        <v>10</v>
      </c>
      <c r="C44" s="1104" t="s">
        <v>26</v>
      </c>
      <c r="D44" s="1105"/>
      <c r="E44" s="1105"/>
      <c r="F44" s="1106"/>
      <c r="G44" s="1044" t="s">
        <v>12</v>
      </c>
      <c r="H44" s="1045"/>
    </row>
    <row r="45" spans="1:9" ht="16.5" thickBot="1" x14ac:dyDescent="0.3">
      <c r="B45" s="1102"/>
      <c r="C45" s="1109" t="s">
        <v>27</v>
      </c>
      <c r="D45" s="1110"/>
      <c r="E45" s="1110"/>
      <c r="F45" s="1111"/>
      <c r="G45" s="1107"/>
      <c r="H45" s="1108"/>
    </row>
    <row r="46" spans="1:9" ht="13.5" customHeight="1" thickBot="1" x14ac:dyDescent="0.25">
      <c r="A46" s="7"/>
      <c r="B46" s="1103"/>
      <c r="C46" s="463">
        <f>+C6</f>
        <v>2012</v>
      </c>
      <c r="D46" s="464" t="s">
        <v>13</v>
      </c>
      <c r="E46" s="468">
        <f>+E6</f>
        <v>2011</v>
      </c>
      <c r="F46" s="469" t="s">
        <v>13</v>
      </c>
      <c r="G46" s="466" t="s">
        <v>14</v>
      </c>
      <c r="H46" s="466" t="s">
        <v>13</v>
      </c>
    </row>
    <row r="47" spans="1:9" ht="17.25" customHeight="1" x14ac:dyDescent="0.2">
      <c r="A47" s="7"/>
      <c r="B47" s="53"/>
      <c r="F47" s="80"/>
      <c r="G47" s="81"/>
    </row>
    <row r="48" spans="1:9" x14ac:dyDescent="0.2">
      <c r="A48" s="7" t="s">
        <v>28</v>
      </c>
      <c r="B48" s="53"/>
      <c r="C48" s="82">
        <v>7211760</v>
      </c>
      <c r="D48" s="26">
        <v>1</v>
      </c>
      <c r="E48" s="83">
        <v>8645320</v>
      </c>
      <c r="F48" s="26">
        <f>+E48/(+E48+E60)</f>
        <v>1</v>
      </c>
      <c r="G48" s="27">
        <f>+C48-E48</f>
        <v>-1433560</v>
      </c>
      <c r="H48" s="26">
        <f>+G48/E48</f>
        <v>-0.16581919466254574</v>
      </c>
      <c r="I48" s="84"/>
    </row>
    <row r="49" spans="1:8" x14ac:dyDescent="0.2">
      <c r="A49" s="7"/>
      <c r="B49" s="53"/>
      <c r="C49" s="83"/>
      <c r="D49" s="85"/>
      <c r="E49" s="83"/>
      <c r="F49" s="85"/>
      <c r="G49" s="86"/>
    </row>
    <row r="50" spans="1:8" x14ac:dyDescent="0.2">
      <c r="A50" s="7" t="s">
        <v>29</v>
      </c>
      <c r="B50" s="53"/>
      <c r="C50" s="87"/>
      <c r="D50" s="88">
        <f>+C50/C48</f>
        <v>0</v>
      </c>
      <c r="E50" s="89">
        <v>0</v>
      </c>
      <c r="F50" s="88">
        <f>+E50/E48</f>
        <v>0</v>
      </c>
      <c r="G50" s="90">
        <f>+C50-E50</f>
        <v>0</v>
      </c>
      <c r="H50" s="88"/>
    </row>
    <row r="51" spans="1:8" x14ac:dyDescent="0.2">
      <c r="A51" s="7"/>
      <c r="B51" s="53"/>
      <c r="C51" s="83"/>
      <c r="D51" s="85"/>
      <c r="E51" s="83"/>
      <c r="F51" s="85"/>
      <c r="G51" s="86"/>
    </row>
    <row r="52" spans="1:8" x14ac:dyDescent="0.2">
      <c r="A52" s="91" t="s">
        <v>30</v>
      </c>
      <c r="B52" s="92"/>
      <c r="C52" s="93">
        <f>+C48-C50</f>
        <v>7211760</v>
      </c>
      <c r="D52" s="94">
        <f>+C52/C48</f>
        <v>1</v>
      </c>
      <c r="E52" s="95">
        <f>+E48-E50</f>
        <v>8645320</v>
      </c>
      <c r="F52" s="94">
        <f>+E52/E48</f>
        <v>1</v>
      </c>
      <c r="G52" s="96">
        <f>+G48-G50</f>
        <v>-1433560</v>
      </c>
      <c r="H52" s="97">
        <f t="shared" ref="H52:H66" si="6">+G52/E52</f>
        <v>-0.16581919466254574</v>
      </c>
    </row>
    <row r="53" spans="1:8" x14ac:dyDescent="0.2">
      <c r="A53" s="7"/>
      <c r="B53" s="53"/>
      <c r="C53" s="83"/>
      <c r="D53" s="85"/>
      <c r="E53" s="83"/>
      <c r="F53" s="85"/>
      <c r="G53" s="98"/>
    </row>
    <row r="54" spans="1:8" s="4" customFormat="1" x14ac:dyDescent="0.2">
      <c r="A54" s="91" t="s">
        <v>31</v>
      </c>
      <c r="B54" s="92"/>
      <c r="C54" s="99">
        <f>SUM(C56:C57)</f>
        <v>6762300</v>
      </c>
      <c r="D54" s="97">
        <f>+C54/C48</f>
        <v>0.93767679456887087</v>
      </c>
      <c r="E54" s="24">
        <f>SUM(E56:E57)</f>
        <v>8759487</v>
      </c>
      <c r="F54" s="97">
        <f>E54/E48</f>
        <v>1.0132056418964248</v>
      </c>
      <c r="G54" s="24">
        <f>SUM(G56:G57)</f>
        <v>-1997187</v>
      </c>
      <c r="H54" s="97">
        <f t="shared" si="6"/>
        <v>-0.22800273577664992</v>
      </c>
    </row>
    <row r="55" spans="1:8" s="4" customFormat="1" x14ac:dyDescent="0.2">
      <c r="A55" s="91"/>
      <c r="B55" s="53"/>
      <c r="C55" s="24"/>
      <c r="D55" s="100"/>
      <c r="E55" s="24"/>
      <c r="F55" s="97"/>
      <c r="G55" s="101"/>
      <c r="H55" s="72"/>
    </row>
    <row r="56" spans="1:8" x14ac:dyDescent="0.2">
      <c r="A56" s="102" t="s">
        <v>32</v>
      </c>
      <c r="B56" s="103"/>
      <c r="C56" s="82">
        <v>6762300</v>
      </c>
      <c r="D56" s="104">
        <f>+C56/C54</f>
        <v>1</v>
      </c>
      <c r="E56" s="105">
        <v>8759487</v>
      </c>
      <c r="F56" s="36">
        <f>E56/E54</f>
        <v>1</v>
      </c>
      <c r="G56" s="27">
        <f>+C56-E56</f>
        <v>-1997187</v>
      </c>
      <c r="H56" s="26">
        <f t="shared" si="6"/>
        <v>-0.22800273577664992</v>
      </c>
    </row>
    <row r="57" spans="1:8" x14ac:dyDescent="0.2">
      <c r="A57" s="102"/>
      <c r="B57" s="103"/>
      <c r="C57" s="82"/>
      <c r="D57" s="104"/>
      <c r="E57" s="34"/>
      <c r="F57" s="36"/>
      <c r="G57" s="106"/>
    </row>
    <row r="58" spans="1:8" x14ac:dyDescent="0.2">
      <c r="A58" s="107" t="s">
        <v>33</v>
      </c>
      <c r="B58" s="103"/>
      <c r="C58" s="108">
        <f>+C52-C54</f>
        <v>449460</v>
      </c>
      <c r="D58" s="94">
        <f>+C58/C48</f>
        <v>6.2323205431129153E-2</v>
      </c>
      <c r="E58" s="10">
        <f>+E52-E54</f>
        <v>-114167</v>
      </c>
      <c r="F58" s="94">
        <f>+E58/E48</f>
        <v>-1.3205641896424886E-2</v>
      </c>
      <c r="G58" s="10">
        <f>+G52-G54</f>
        <v>563627</v>
      </c>
      <c r="H58" s="97">
        <f t="shared" si="6"/>
        <v>-4.9368644179141086</v>
      </c>
    </row>
    <row r="59" spans="1:8" x14ac:dyDescent="0.2">
      <c r="A59" s="107"/>
      <c r="B59" s="103"/>
      <c r="C59" s="34"/>
      <c r="D59" s="35"/>
      <c r="E59" s="34"/>
      <c r="F59" s="36"/>
      <c r="G59" s="81"/>
    </row>
    <row r="60" spans="1:8" x14ac:dyDescent="0.2">
      <c r="A60" s="5" t="s">
        <v>34</v>
      </c>
      <c r="B60" s="47"/>
      <c r="C60" s="82">
        <v>0</v>
      </c>
      <c r="D60" s="26">
        <f>+C60/C48</f>
        <v>0</v>
      </c>
      <c r="E60" s="48">
        <v>0</v>
      </c>
      <c r="F60" s="26">
        <f>+E60/E48</f>
        <v>0</v>
      </c>
      <c r="G60" s="27">
        <f>+C60-E60</f>
        <v>0</v>
      </c>
      <c r="H60" s="26"/>
    </row>
    <row r="61" spans="1:8" x14ac:dyDescent="0.2">
      <c r="A61" s="5"/>
      <c r="B61" s="47"/>
      <c r="C61" s="82"/>
      <c r="D61" s="54"/>
      <c r="E61" s="48"/>
      <c r="F61" s="49"/>
      <c r="G61" s="81"/>
    </row>
    <row r="62" spans="1:8" x14ac:dyDescent="0.2">
      <c r="A62" s="5" t="s">
        <v>47</v>
      </c>
      <c r="B62" s="47"/>
      <c r="C62" s="82">
        <v>28867</v>
      </c>
      <c r="D62" s="54"/>
      <c r="E62" s="48">
        <v>34581</v>
      </c>
      <c r="F62" s="49"/>
      <c r="G62" s="81"/>
    </row>
    <row r="63" spans="1:8" x14ac:dyDescent="0.2">
      <c r="A63" s="5"/>
      <c r="B63" s="47"/>
      <c r="C63" s="82"/>
      <c r="D63" s="54"/>
      <c r="E63" s="48"/>
      <c r="F63" s="49"/>
      <c r="G63" s="81"/>
    </row>
    <row r="64" spans="1:8" x14ac:dyDescent="0.2">
      <c r="A64" s="5" t="s">
        <v>44</v>
      </c>
      <c r="B64" s="47"/>
      <c r="C64" s="109">
        <v>466752</v>
      </c>
      <c r="D64" s="88">
        <f>+C64/C48</f>
        <v>6.4720955772238672E-2</v>
      </c>
      <c r="E64" s="109">
        <v>431993</v>
      </c>
      <c r="F64" s="88">
        <f>+E64/E48</f>
        <v>4.9968422221502502E-2</v>
      </c>
      <c r="G64" s="90">
        <f>+C64-E64</f>
        <v>34759</v>
      </c>
      <c r="H64" s="88">
        <f t="shared" si="6"/>
        <v>8.0461951929776634E-2</v>
      </c>
    </row>
    <row r="65" spans="1:8" x14ac:dyDescent="0.2">
      <c r="A65" s="5"/>
      <c r="B65" s="47"/>
      <c r="D65" s="54"/>
      <c r="E65" s="34"/>
      <c r="F65" s="36"/>
      <c r="G65" s="81"/>
    </row>
    <row r="66" spans="1:8" x14ac:dyDescent="0.2">
      <c r="A66" s="6" t="s">
        <v>285</v>
      </c>
      <c r="B66" s="46"/>
      <c r="C66" s="111">
        <f>+C58-C62-C64</f>
        <v>-46159</v>
      </c>
      <c r="D66" s="110">
        <f>+C66/(+C60+C48)</f>
        <v>-6.4005180427523936E-3</v>
      </c>
      <c r="E66" s="111">
        <f>+E58-E62-E64</f>
        <v>-580741</v>
      </c>
      <c r="F66" s="110">
        <f>E66/E48</f>
        <v>-6.7174031730462255E-2</v>
      </c>
      <c r="G66" s="111">
        <f>SUM(G58:G65)</f>
        <v>598386</v>
      </c>
      <c r="H66" s="97">
        <f t="shared" si="6"/>
        <v>-1.030383596129772</v>
      </c>
    </row>
    <row r="67" spans="1:8" x14ac:dyDescent="0.2">
      <c r="A67" s="6"/>
      <c r="B67" s="46"/>
      <c r="C67" s="111"/>
      <c r="D67" s="112"/>
      <c r="E67" s="111"/>
      <c r="F67" s="110"/>
      <c r="G67" s="81"/>
    </row>
    <row r="68" spans="1:8" x14ac:dyDescent="0.2">
      <c r="A68" s="7"/>
      <c r="B68" s="53"/>
      <c r="C68" s="43"/>
      <c r="D68" s="115"/>
      <c r="E68" s="43"/>
      <c r="F68" s="54"/>
    </row>
    <row r="69" spans="1:8" s="4" customFormat="1" x14ac:dyDescent="0.2">
      <c r="A69" s="116"/>
      <c r="B69" s="117"/>
      <c r="C69" s="118"/>
      <c r="D69" s="24"/>
      <c r="E69" s="24"/>
      <c r="F69" s="24"/>
      <c r="G69" s="24"/>
      <c r="H69" s="72"/>
    </row>
    <row r="70" spans="1:8" x14ac:dyDescent="0.2">
      <c r="A70" s="119"/>
      <c r="B70" s="120"/>
      <c r="C70" s="121"/>
      <c r="E70" s="121"/>
    </row>
    <row r="71" spans="1:8" x14ac:dyDescent="0.2">
      <c r="A71" s="7"/>
      <c r="B71" s="53"/>
    </row>
    <row r="72" spans="1:8" s="122" customFormat="1" ht="12" x14ac:dyDescent="0.2">
      <c r="A72" s="18" t="str">
        <f>+A37</f>
        <v>BLANCA STELLA LENTINO</v>
      </c>
      <c r="B72" s="18"/>
      <c r="C72" s="1101" t="str">
        <f>+C37</f>
        <v>ELIZABETH RUIZ GUERRERO</v>
      </c>
      <c r="D72" s="1101"/>
      <c r="E72" s="1101"/>
      <c r="F72" s="1100" t="s">
        <v>36</v>
      </c>
      <c r="G72" s="1100"/>
      <c r="H72" s="1100"/>
    </row>
    <row r="73" spans="1:8" s="122" customFormat="1" ht="12" x14ac:dyDescent="0.2">
      <c r="A73" s="18" t="str">
        <f>+A38</f>
        <v>REPRESENTANTE LEGAL</v>
      </c>
      <c r="B73" s="18"/>
      <c r="C73" s="1101" t="str">
        <f>+C38</f>
        <v>CONTADORA PUBLICA   T.P. 141819-T</v>
      </c>
      <c r="D73" s="1101"/>
      <c r="E73" s="1101"/>
      <c r="F73" s="1100" t="s">
        <v>37</v>
      </c>
      <c r="G73" s="1100"/>
      <c r="H73" s="1100"/>
    </row>
  </sheetData>
  <mergeCells count="26">
    <mergeCell ref="C72:E72"/>
    <mergeCell ref="F72:H72"/>
    <mergeCell ref="C73:E73"/>
    <mergeCell ref="F73:H73"/>
    <mergeCell ref="C39:E39"/>
    <mergeCell ref="A40:H40"/>
    <mergeCell ref="A42:H42"/>
    <mergeCell ref="B44:B46"/>
    <mergeCell ref="C44:F44"/>
    <mergeCell ref="G44:H45"/>
    <mergeCell ref="C45:F45"/>
    <mergeCell ref="A41:H41"/>
    <mergeCell ref="C38:E38"/>
    <mergeCell ref="F38:H38"/>
    <mergeCell ref="A1:H1"/>
    <mergeCell ref="A3:H3"/>
    <mergeCell ref="B5:B6"/>
    <mergeCell ref="C5:F5"/>
    <mergeCell ref="G5:H5"/>
    <mergeCell ref="A2:H2"/>
    <mergeCell ref="A16:H16"/>
    <mergeCell ref="B18:B19"/>
    <mergeCell ref="C18:F18"/>
    <mergeCell ref="G18:H18"/>
    <mergeCell ref="C37:E37"/>
    <mergeCell ref="F37:H37"/>
  </mergeCells>
  <phoneticPr fontId="14" type="noConversion"/>
  <printOptions horizontalCentered="1"/>
  <pageMargins left="0.39370078740157483" right="0.39370078740157483" top="0.47244094488188981" bottom="0.39370078740157483" header="0" footer="0"/>
  <pageSetup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3"/>
  <sheetViews>
    <sheetView topLeftCell="A293" workbookViewId="0">
      <selection activeCell="F310" sqref="F310"/>
    </sheetView>
  </sheetViews>
  <sheetFormatPr baseColWidth="10" defaultColWidth="11.42578125" defaultRowHeight="12.75" x14ac:dyDescent="0.2"/>
  <cols>
    <col min="1" max="1" width="4.140625" customWidth="1"/>
    <col min="2" max="2" width="13.42578125" customWidth="1"/>
    <col min="3" max="3" width="20.7109375" customWidth="1"/>
    <col min="4" max="4" width="22.140625" customWidth="1"/>
    <col min="6" max="6" width="16.42578125" customWidth="1"/>
    <col min="7" max="7" width="12.85546875" customWidth="1"/>
    <col min="8" max="8" width="13" customWidth="1"/>
  </cols>
  <sheetData>
    <row r="1" spans="2:8" ht="21" thickBot="1" x14ac:dyDescent="0.35">
      <c r="B1" s="1029" t="s">
        <v>479</v>
      </c>
      <c r="C1" s="1030"/>
      <c r="D1" s="1030"/>
      <c r="E1" s="1030"/>
      <c r="F1" s="1030"/>
      <c r="G1" s="1030"/>
      <c r="H1" s="1031"/>
    </row>
    <row r="2" spans="2:8" ht="13.5" thickBot="1" x14ac:dyDescent="0.25">
      <c r="B2" s="1032"/>
      <c r="C2" s="1033"/>
      <c r="D2" s="1033"/>
      <c r="E2" s="1033"/>
      <c r="F2" s="1033"/>
      <c r="G2" s="1033"/>
      <c r="H2" s="1034"/>
    </row>
    <row r="3" spans="2:8" ht="19.5" thickBot="1" x14ac:dyDescent="0.35">
      <c r="B3" s="470" t="s">
        <v>51</v>
      </c>
      <c r="C3" s="471" t="s">
        <v>54</v>
      </c>
      <c r="D3" s="471" t="s">
        <v>55</v>
      </c>
      <c r="E3" s="472" t="s">
        <v>480</v>
      </c>
      <c r="F3" s="473" t="s">
        <v>56</v>
      </c>
      <c r="G3" s="473" t="s">
        <v>57</v>
      </c>
      <c r="H3" s="474" t="s">
        <v>38</v>
      </c>
    </row>
    <row r="4" spans="2:8" x14ac:dyDescent="0.2">
      <c r="B4" s="486">
        <v>42429</v>
      </c>
      <c r="C4" t="s">
        <v>357</v>
      </c>
      <c r="D4" t="s">
        <v>504</v>
      </c>
      <c r="F4" s="487">
        <v>137360</v>
      </c>
      <c r="H4" s="487">
        <v>137360</v>
      </c>
    </row>
    <row r="5" spans="2:8" x14ac:dyDescent="0.2">
      <c r="B5" s="486">
        <v>42422</v>
      </c>
      <c r="C5" t="s">
        <v>357</v>
      </c>
      <c r="D5" t="s">
        <v>504</v>
      </c>
      <c r="F5" s="487">
        <v>440550</v>
      </c>
      <c r="H5" s="487">
        <v>440550</v>
      </c>
    </row>
    <row r="6" spans="2:8" x14ac:dyDescent="0.2">
      <c r="B6" s="486">
        <v>42503</v>
      </c>
      <c r="C6" t="s">
        <v>357</v>
      </c>
      <c r="D6" t="s">
        <v>567</v>
      </c>
      <c r="F6" s="487">
        <v>652759</v>
      </c>
      <c r="H6" s="487">
        <v>652759</v>
      </c>
    </row>
    <row r="7" spans="2:8" x14ac:dyDescent="0.2">
      <c r="B7" s="489">
        <v>42580</v>
      </c>
      <c r="C7" s="490" t="s">
        <v>357</v>
      </c>
      <c r="D7" s="490" t="s">
        <v>595</v>
      </c>
      <c r="E7" s="490"/>
      <c r="F7" s="491">
        <v>286295</v>
      </c>
      <c r="G7" s="490"/>
      <c r="H7" s="491">
        <v>286295</v>
      </c>
    </row>
    <row r="8" spans="2:8" x14ac:dyDescent="0.2">
      <c r="B8" s="486">
        <v>42580</v>
      </c>
      <c r="C8" t="s">
        <v>357</v>
      </c>
      <c r="D8" t="s">
        <v>504</v>
      </c>
      <c r="F8" s="487">
        <v>71748</v>
      </c>
      <c r="H8" s="487">
        <v>71748</v>
      </c>
    </row>
    <row r="9" spans="2:8" x14ac:dyDescent="0.2">
      <c r="B9" s="486">
        <v>42573</v>
      </c>
      <c r="C9" t="s">
        <v>357</v>
      </c>
      <c r="D9" t="s">
        <v>504</v>
      </c>
      <c r="F9" s="487">
        <v>257361</v>
      </c>
      <c r="H9" s="487">
        <v>257361</v>
      </c>
    </row>
    <row r="10" spans="2:8" x14ac:dyDescent="0.2">
      <c r="B10" s="486">
        <v>42699</v>
      </c>
      <c r="C10" t="s">
        <v>357</v>
      </c>
      <c r="D10" t="s">
        <v>504</v>
      </c>
      <c r="F10" s="487">
        <v>371772</v>
      </c>
      <c r="H10" s="487">
        <v>371772</v>
      </c>
    </row>
    <row r="11" spans="2:8" x14ac:dyDescent="0.2">
      <c r="B11" s="486">
        <v>42689</v>
      </c>
      <c r="C11" t="s">
        <v>357</v>
      </c>
      <c r="D11" t="s">
        <v>504</v>
      </c>
      <c r="F11" s="487">
        <v>238489</v>
      </c>
      <c r="H11" s="487">
        <v>238489</v>
      </c>
    </row>
    <row r="12" spans="2:8" x14ac:dyDescent="0.2">
      <c r="B12" s="486">
        <v>42730</v>
      </c>
      <c r="C12" t="s">
        <v>357</v>
      </c>
      <c r="D12" t="s">
        <v>567</v>
      </c>
      <c r="F12" s="487">
        <v>392142</v>
      </c>
      <c r="H12" s="487">
        <v>392142</v>
      </c>
    </row>
    <row r="13" spans="2:8" x14ac:dyDescent="0.2">
      <c r="B13" s="486"/>
      <c r="D13" s="4" t="s">
        <v>38</v>
      </c>
      <c r="F13" s="8">
        <f>SUM(F4:F12)</f>
        <v>2848476</v>
      </c>
      <c r="G13" s="4"/>
      <c r="H13" s="8">
        <f>SUM(H4:H12)</f>
        <v>2848476</v>
      </c>
    </row>
    <row r="14" spans="2:8" x14ac:dyDescent="0.2">
      <c r="B14" s="486"/>
      <c r="F14" s="487"/>
      <c r="H14" s="487"/>
    </row>
    <row r="15" spans="2:8" x14ac:dyDescent="0.2">
      <c r="B15" s="486">
        <v>42442</v>
      </c>
      <c r="C15" t="s">
        <v>349</v>
      </c>
      <c r="D15" t="s">
        <v>521</v>
      </c>
      <c r="F15" s="487">
        <v>10000</v>
      </c>
      <c r="H15" s="487">
        <v>10000</v>
      </c>
    </row>
    <row r="16" spans="2:8" x14ac:dyDescent="0.2">
      <c r="B16" s="486">
        <v>42436</v>
      </c>
      <c r="C16" t="s">
        <v>349</v>
      </c>
      <c r="D16" t="s">
        <v>512</v>
      </c>
      <c r="F16" s="487">
        <v>86500</v>
      </c>
      <c r="H16" s="487">
        <v>86500</v>
      </c>
    </row>
    <row r="17" spans="2:8" x14ac:dyDescent="0.2">
      <c r="B17" s="486">
        <v>42448</v>
      </c>
      <c r="C17" t="s">
        <v>349</v>
      </c>
      <c r="D17" t="s">
        <v>521</v>
      </c>
      <c r="F17" s="487">
        <v>20000</v>
      </c>
      <c r="H17" s="487">
        <v>20000</v>
      </c>
    </row>
    <row r="18" spans="2:8" x14ac:dyDescent="0.2">
      <c r="B18" s="486">
        <v>42506</v>
      </c>
      <c r="C18" t="s">
        <v>349</v>
      </c>
      <c r="D18" t="s">
        <v>521</v>
      </c>
      <c r="F18" s="487">
        <v>10000</v>
      </c>
      <c r="H18" s="487">
        <v>10000</v>
      </c>
    </row>
    <row r="19" spans="2:8" x14ac:dyDescent="0.2">
      <c r="B19" s="486">
        <v>42529</v>
      </c>
      <c r="C19" t="s">
        <v>349</v>
      </c>
      <c r="D19" t="s">
        <v>521</v>
      </c>
      <c r="F19" s="487">
        <v>5000</v>
      </c>
      <c r="H19" s="487">
        <v>5000</v>
      </c>
    </row>
    <row r="20" spans="2:8" x14ac:dyDescent="0.2">
      <c r="B20" s="486">
        <v>42536</v>
      </c>
      <c r="C20" t="s">
        <v>349</v>
      </c>
      <c r="D20" t="s">
        <v>521</v>
      </c>
      <c r="F20" s="487">
        <v>10000</v>
      </c>
      <c r="H20" s="487">
        <v>10000</v>
      </c>
    </row>
    <row r="21" spans="2:8" x14ac:dyDescent="0.2">
      <c r="B21" s="486">
        <v>42544</v>
      </c>
      <c r="C21" t="s">
        <v>349</v>
      </c>
      <c r="D21" t="s">
        <v>521</v>
      </c>
      <c r="F21" s="487">
        <v>10000</v>
      </c>
      <c r="H21" s="487">
        <v>10000</v>
      </c>
    </row>
    <row r="22" spans="2:8" x14ac:dyDescent="0.2">
      <c r="B22" s="486">
        <v>42548</v>
      </c>
      <c r="C22" t="s">
        <v>349</v>
      </c>
      <c r="D22" t="s">
        <v>586</v>
      </c>
      <c r="F22" s="487">
        <v>17100</v>
      </c>
      <c r="H22" s="487">
        <v>17100</v>
      </c>
    </row>
    <row r="23" spans="2:8" x14ac:dyDescent="0.2">
      <c r="B23" s="486">
        <v>42530</v>
      </c>
      <c r="C23" t="s">
        <v>349</v>
      </c>
      <c r="D23" t="s">
        <v>521</v>
      </c>
      <c r="F23" s="487">
        <v>5000</v>
      </c>
      <c r="H23" s="487">
        <v>5000</v>
      </c>
    </row>
    <row r="24" spans="2:8" x14ac:dyDescent="0.2">
      <c r="B24" s="486">
        <v>42552</v>
      </c>
      <c r="C24" t="s">
        <v>349</v>
      </c>
      <c r="D24" t="s">
        <v>521</v>
      </c>
      <c r="F24" s="487">
        <v>3000</v>
      </c>
      <c r="H24" s="487">
        <v>3000</v>
      </c>
    </row>
    <row r="25" spans="2:8" x14ac:dyDescent="0.2">
      <c r="B25" s="486">
        <v>42555</v>
      </c>
      <c r="C25" t="s">
        <v>349</v>
      </c>
      <c r="D25" t="s">
        <v>521</v>
      </c>
      <c r="F25" s="487">
        <v>5000</v>
      </c>
      <c r="H25" s="487">
        <v>5000</v>
      </c>
    </row>
    <row r="26" spans="2:8" x14ac:dyDescent="0.2">
      <c r="B26" s="486">
        <v>42576</v>
      </c>
      <c r="C26" t="s">
        <v>349</v>
      </c>
      <c r="D26" t="s">
        <v>586</v>
      </c>
      <c r="F26" s="487">
        <v>13900</v>
      </c>
      <c r="G26">
        <v>3200</v>
      </c>
      <c r="H26" s="487">
        <v>17100</v>
      </c>
    </row>
    <row r="27" spans="2:8" x14ac:dyDescent="0.2">
      <c r="B27" s="486">
        <v>42644</v>
      </c>
      <c r="C27" t="s">
        <v>349</v>
      </c>
      <c r="D27" t="s">
        <v>521</v>
      </c>
      <c r="F27" s="487">
        <v>5000</v>
      </c>
      <c r="H27" s="487">
        <v>5000</v>
      </c>
    </row>
    <row r="28" spans="2:8" x14ac:dyDescent="0.2">
      <c r="B28" s="486">
        <v>42382</v>
      </c>
      <c r="C28" t="s">
        <v>393</v>
      </c>
      <c r="D28" t="s">
        <v>490</v>
      </c>
      <c r="F28" s="487">
        <v>191000</v>
      </c>
      <c r="H28" s="487">
        <v>191000</v>
      </c>
    </row>
    <row r="29" spans="2:8" x14ac:dyDescent="0.2">
      <c r="B29" s="486">
        <v>42425</v>
      </c>
      <c r="C29" t="s">
        <v>393</v>
      </c>
      <c r="D29" t="s">
        <v>512</v>
      </c>
      <c r="F29" s="487">
        <v>76179</v>
      </c>
      <c r="H29" s="487">
        <v>76179</v>
      </c>
    </row>
    <row r="30" spans="2:8" x14ac:dyDescent="0.2">
      <c r="B30" s="486">
        <v>42431</v>
      </c>
      <c r="C30" t="s">
        <v>393</v>
      </c>
      <c r="D30" t="s">
        <v>512</v>
      </c>
      <c r="F30" s="487">
        <v>76201</v>
      </c>
      <c r="H30" s="487">
        <v>76201</v>
      </c>
    </row>
    <row r="31" spans="2:8" x14ac:dyDescent="0.2">
      <c r="B31" s="486">
        <v>42462</v>
      </c>
      <c r="C31" t="s">
        <v>393</v>
      </c>
      <c r="D31" t="s">
        <v>512</v>
      </c>
      <c r="F31" s="487">
        <v>142607</v>
      </c>
      <c r="H31" s="487">
        <v>142607</v>
      </c>
    </row>
    <row r="32" spans="2:8" x14ac:dyDescent="0.2">
      <c r="B32" s="486">
        <v>42553</v>
      </c>
      <c r="C32" t="s">
        <v>393</v>
      </c>
      <c r="D32" t="s">
        <v>490</v>
      </c>
      <c r="F32" s="487">
        <v>267908</v>
      </c>
      <c r="H32" s="487">
        <v>267908</v>
      </c>
    </row>
    <row r="33" spans="2:8" x14ac:dyDescent="0.2">
      <c r="B33" s="486">
        <v>42604</v>
      </c>
      <c r="C33" t="s">
        <v>600</v>
      </c>
      <c r="D33" t="s">
        <v>512</v>
      </c>
      <c r="F33" s="487">
        <v>168908</v>
      </c>
      <c r="H33" s="487">
        <v>168908</v>
      </c>
    </row>
    <row r="34" spans="2:8" x14ac:dyDescent="0.2">
      <c r="B34" s="486">
        <v>42621</v>
      </c>
      <c r="C34" t="s">
        <v>601</v>
      </c>
      <c r="D34" t="s">
        <v>512</v>
      </c>
      <c r="F34" s="487">
        <v>110000</v>
      </c>
      <c r="H34" s="487">
        <v>110000</v>
      </c>
    </row>
    <row r="35" spans="2:8" x14ac:dyDescent="0.2">
      <c r="B35" s="486">
        <v>42626</v>
      </c>
      <c r="C35" t="s">
        <v>601</v>
      </c>
      <c r="D35" t="s">
        <v>512</v>
      </c>
      <c r="F35" s="487">
        <v>109700</v>
      </c>
      <c r="H35" s="487">
        <v>109700</v>
      </c>
    </row>
    <row r="36" spans="2:8" x14ac:dyDescent="0.2">
      <c r="B36" s="486">
        <v>42699</v>
      </c>
      <c r="C36" t="s">
        <v>601</v>
      </c>
      <c r="D36" t="s">
        <v>614</v>
      </c>
      <c r="F36" s="487">
        <v>119000</v>
      </c>
      <c r="H36" s="487">
        <v>119000</v>
      </c>
    </row>
    <row r="37" spans="2:8" x14ac:dyDescent="0.2">
      <c r="B37" s="486">
        <v>42479</v>
      </c>
      <c r="C37" t="s">
        <v>352</v>
      </c>
      <c r="D37" t="s">
        <v>521</v>
      </c>
      <c r="F37" s="487">
        <v>7000</v>
      </c>
      <c r="H37" s="487">
        <v>7000</v>
      </c>
    </row>
    <row r="38" spans="2:8" ht="15.75" x14ac:dyDescent="0.25">
      <c r="B38" s="482">
        <v>42527</v>
      </c>
      <c r="C38" s="484" t="s">
        <v>577</v>
      </c>
      <c r="D38" t="s">
        <v>521</v>
      </c>
      <c r="F38" s="487">
        <v>10000</v>
      </c>
      <c r="H38" s="487">
        <v>10000</v>
      </c>
    </row>
    <row r="39" spans="2:8" x14ac:dyDescent="0.2">
      <c r="B39" s="486">
        <v>42646</v>
      </c>
      <c r="C39" t="s">
        <v>577</v>
      </c>
      <c r="D39" t="s">
        <v>612</v>
      </c>
      <c r="F39" s="487">
        <v>8000</v>
      </c>
      <c r="H39" s="487">
        <v>8000</v>
      </c>
    </row>
    <row r="40" spans="2:8" x14ac:dyDescent="0.2">
      <c r="B40" s="486">
        <v>42658</v>
      </c>
      <c r="C40" t="s">
        <v>577</v>
      </c>
      <c r="D40" t="s">
        <v>612</v>
      </c>
      <c r="F40" s="487">
        <v>10000</v>
      </c>
      <c r="H40" s="487">
        <v>10000</v>
      </c>
    </row>
    <row r="41" spans="2:8" x14ac:dyDescent="0.2">
      <c r="B41" s="486">
        <v>42672</v>
      </c>
      <c r="C41" t="s">
        <v>613</v>
      </c>
      <c r="D41" t="s">
        <v>512</v>
      </c>
      <c r="F41" s="487">
        <v>120000</v>
      </c>
      <c r="H41" s="487">
        <v>120000</v>
      </c>
    </row>
    <row r="42" spans="2:8" x14ac:dyDescent="0.2">
      <c r="B42" s="486">
        <v>42726</v>
      </c>
      <c r="C42" t="s">
        <v>630</v>
      </c>
      <c r="D42" t="s">
        <v>551</v>
      </c>
      <c r="F42" s="487">
        <v>218294</v>
      </c>
      <c r="H42" s="487">
        <v>218294</v>
      </c>
    </row>
    <row r="43" spans="2:8" x14ac:dyDescent="0.2">
      <c r="B43" s="486"/>
      <c r="F43" s="498">
        <f>SUM(F15:F42)</f>
        <v>1835297</v>
      </c>
      <c r="G43" s="499"/>
      <c r="H43" s="498">
        <f>SUM(H15:H42)</f>
        <v>1838497</v>
      </c>
    </row>
    <row r="44" spans="2:8" x14ac:dyDescent="0.2">
      <c r="B44" s="486"/>
      <c r="F44" s="487"/>
      <c r="H44" s="487"/>
    </row>
    <row r="45" spans="2:8" x14ac:dyDescent="0.2">
      <c r="B45" s="486">
        <v>42373</v>
      </c>
      <c r="C45" t="s">
        <v>384</v>
      </c>
      <c r="D45" t="s">
        <v>504</v>
      </c>
      <c r="F45" s="487">
        <v>113220</v>
      </c>
      <c r="H45" s="487">
        <v>113220</v>
      </c>
    </row>
    <row r="46" spans="2:8" x14ac:dyDescent="0.2">
      <c r="B46" s="486">
        <v>42431</v>
      </c>
      <c r="C46" t="s">
        <v>384</v>
      </c>
      <c r="D46" t="s">
        <v>504</v>
      </c>
      <c r="F46" s="487">
        <v>60480</v>
      </c>
      <c r="H46" s="487">
        <v>60480</v>
      </c>
    </row>
    <row r="47" spans="2:8" x14ac:dyDescent="0.2">
      <c r="B47" s="486">
        <v>42460</v>
      </c>
      <c r="C47" t="s">
        <v>384</v>
      </c>
      <c r="D47" t="s">
        <v>551</v>
      </c>
      <c r="F47" s="487">
        <v>47380</v>
      </c>
      <c r="H47" s="487">
        <v>47380</v>
      </c>
    </row>
    <row r="48" spans="2:8" x14ac:dyDescent="0.2">
      <c r="B48" s="486">
        <v>42488</v>
      </c>
      <c r="C48" t="s">
        <v>384</v>
      </c>
      <c r="D48" t="s">
        <v>567</v>
      </c>
      <c r="F48" s="487">
        <v>25300</v>
      </c>
      <c r="H48" s="487">
        <v>25300</v>
      </c>
    </row>
    <row r="49" spans="2:8" x14ac:dyDescent="0.2">
      <c r="B49" s="486">
        <v>42519</v>
      </c>
      <c r="C49" t="s">
        <v>384</v>
      </c>
      <c r="D49" t="s">
        <v>551</v>
      </c>
      <c r="F49" s="487">
        <v>45100</v>
      </c>
      <c r="H49" s="487">
        <v>45100</v>
      </c>
    </row>
    <row r="50" spans="2:8" x14ac:dyDescent="0.2">
      <c r="B50" s="486">
        <v>42534</v>
      </c>
      <c r="C50" t="s">
        <v>384</v>
      </c>
      <c r="D50" t="s">
        <v>504</v>
      </c>
      <c r="F50" s="487">
        <v>50300</v>
      </c>
      <c r="H50" s="487">
        <v>50300</v>
      </c>
    </row>
    <row r="51" spans="2:8" x14ac:dyDescent="0.2">
      <c r="B51" s="486">
        <v>42584</v>
      </c>
      <c r="C51" t="s">
        <v>384</v>
      </c>
      <c r="D51" t="s">
        <v>504</v>
      </c>
      <c r="F51" s="487">
        <v>41320</v>
      </c>
      <c r="H51" s="487">
        <v>41320</v>
      </c>
    </row>
    <row r="52" spans="2:8" x14ac:dyDescent="0.2">
      <c r="B52" s="486">
        <v>42612</v>
      </c>
      <c r="C52" t="s">
        <v>384</v>
      </c>
      <c r="D52" t="s">
        <v>504</v>
      </c>
      <c r="F52" s="487">
        <v>44880</v>
      </c>
      <c r="H52" s="487">
        <v>44880</v>
      </c>
    </row>
    <row r="53" spans="2:8" x14ac:dyDescent="0.2">
      <c r="B53" s="486">
        <v>42646</v>
      </c>
      <c r="C53" t="s">
        <v>384</v>
      </c>
      <c r="D53" t="s">
        <v>567</v>
      </c>
      <c r="F53" s="487">
        <v>41220</v>
      </c>
      <c r="H53" s="487">
        <v>41220</v>
      </c>
    </row>
    <row r="54" spans="2:8" x14ac:dyDescent="0.2">
      <c r="B54" s="486">
        <v>42678</v>
      </c>
      <c r="C54" t="s">
        <v>384</v>
      </c>
      <c r="D54" t="s">
        <v>504</v>
      </c>
      <c r="F54" s="487">
        <v>44580</v>
      </c>
      <c r="H54" s="487">
        <v>44580</v>
      </c>
    </row>
    <row r="55" spans="2:8" x14ac:dyDescent="0.2">
      <c r="B55" s="486">
        <v>42707</v>
      </c>
      <c r="C55" t="s">
        <v>384</v>
      </c>
      <c r="D55" t="s">
        <v>504</v>
      </c>
      <c r="F55" s="487">
        <v>46250</v>
      </c>
      <c r="H55" s="487">
        <v>46250</v>
      </c>
    </row>
    <row r="56" spans="2:8" x14ac:dyDescent="0.2">
      <c r="B56" s="486"/>
      <c r="F56" s="498">
        <f>SUM(F45:F55)</f>
        <v>560030</v>
      </c>
      <c r="G56" s="499">
        <f t="shared" ref="G56:H56" si="0">SUM(G45:G55)</f>
        <v>0</v>
      </c>
      <c r="H56" s="498">
        <f t="shared" si="0"/>
        <v>560030</v>
      </c>
    </row>
    <row r="57" spans="2:8" x14ac:dyDescent="0.2">
      <c r="B57" s="486"/>
      <c r="F57" s="487"/>
      <c r="H57" s="487"/>
    </row>
    <row r="58" spans="2:8" x14ac:dyDescent="0.2">
      <c r="B58" s="486">
        <v>42459</v>
      </c>
      <c r="C58" t="s">
        <v>61</v>
      </c>
      <c r="D58" t="s">
        <v>551</v>
      </c>
      <c r="F58" s="487">
        <v>32120</v>
      </c>
      <c r="H58" s="487">
        <v>32120</v>
      </c>
    </row>
    <row r="59" spans="2:8" x14ac:dyDescent="0.2">
      <c r="B59" s="486">
        <v>42398</v>
      </c>
      <c r="C59" t="s">
        <v>61</v>
      </c>
      <c r="D59" t="s">
        <v>504</v>
      </c>
      <c r="F59" s="487">
        <v>42340</v>
      </c>
      <c r="H59" s="487">
        <v>42340</v>
      </c>
    </row>
    <row r="60" spans="2:8" x14ac:dyDescent="0.2">
      <c r="B60" s="486">
        <v>42425</v>
      </c>
      <c r="C60" t="s">
        <v>61</v>
      </c>
      <c r="D60" t="s">
        <v>504</v>
      </c>
      <c r="F60" s="487">
        <v>38290</v>
      </c>
      <c r="H60" s="487">
        <v>38290</v>
      </c>
    </row>
    <row r="61" spans="2:8" x14ac:dyDescent="0.2">
      <c r="B61" s="486">
        <v>42487</v>
      </c>
      <c r="C61" t="s">
        <v>61</v>
      </c>
      <c r="D61" t="s">
        <v>504</v>
      </c>
      <c r="F61" s="487">
        <v>27800</v>
      </c>
      <c r="H61" s="487">
        <v>27800</v>
      </c>
    </row>
    <row r="62" spans="2:8" x14ac:dyDescent="0.2">
      <c r="B62" s="486">
        <v>42519</v>
      </c>
      <c r="C62" t="s">
        <v>61</v>
      </c>
      <c r="D62" t="s">
        <v>504</v>
      </c>
      <c r="F62" s="487">
        <v>24050</v>
      </c>
      <c r="H62" s="487">
        <v>24050</v>
      </c>
    </row>
    <row r="63" spans="2:8" x14ac:dyDescent="0.2">
      <c r="B63" s="486">
        <v>42573</v>
      </c>
      <c r="C63" t="s">
        <v>61</v>
      </c>
      <c r="D63" t="s">
        <v>504</v>
      </c>
      <c r="F63" s="487">
        <v>64290</v>
      </c>
      <c r="H63" s="487">
        <v>64290</v>
      </c>
    </row>
    <row r="64" spans="2:8" x14ac:dyDescent="0.2">
      <c r="B64" s="486">
        <v>42640</v>
      </c>
      <c r="C64" t="s">
        <v>61</v>
      </c>
      <c r="D64" t="s">
        <v>504</v>
      </c>
      <c r="F64" s="487">
        <v>29910</v>
      </c>
      <c r="H64" s="487">
        <v>29910</v>
      </c>
    </row>
    <row r="65" spans="2:8" x14ac:dyDescent="0.2">
      <c r="B65" s="486">
        <v>42699</v>
      </c>
      <c r="C65" t="s">
        <v>61</v>
      </c>
      <c r="D65" t="s">
        <v>504</v>
      </c>
      <c r="F65" s="487">
        <v>31290</v>
      </c>
      <c r="H65" s="487">
        <v>31290</v>
      </c>
    </row>
    <row r="66" spans="2:8" x14ac:dyDescent="0.2">
      <c r="B66" s="486">
        <v>42720</v>
      </c>
      <c r="C66" t="s">
        <v>61</v>
      </c>
      <c r="D66" t="s">
        <v>504</v>
      </c>
      <c r="F66" s="487">
        <v>24600</v>
      </c>
      <c r="H66" s="487">
        <v>24600</v>
      </c>
    </row>
    <row r="67" spans="2:8" x14ac:dyDescent="0.2">
      <c r="B67" s="486">
        <v>42549</v>
      </c>
      <c r="C67" t="s">
        <v>61</v>
      </c>
      <c r="D67" t="s">
        <v>567</v>
      </c>
      <c r="F67" s="487">
        <v>26870</v>
      </c>
      <c r="H67" s="487">
        <v>26870</v>
      </c>
    </row>
    <row r="68" spans="2:8" x14ac:dyDescent="0.2">
      <c r="B68" s="486">
        <v>42612</v>
      </c>
      <c r="C68" t="s">
        <v>61</v>
      </c>
      <c r="D68" t="s">
        <v>567</v>
      </c>
      <c r="F68" s="487">
        <v>20190</v>
      </c>
      <c r="H68" s="487">
        <v>20190</v>
      </c>
    </row>
    <row r="69" spans="2:8" x14ac:dyDescent="0.2">
      <c r="B69" s="486">
        <v>42671</v>
      </c>
      <c r="C69" t="s">
        <v>61</v>
      </c>
      <c r="D69" t="s">
        <v>567</v>
      </c>
      <c r="F69" s="487">
        <v>70590</v>
      </c>
      <c r="H69" s="487">
        <v>70590</v>
      </c>
    </row>
    <row r="70" spans="2:8" ht="18.75" x14ac:dyDescent="0.3">
      <c r="B70" s="497"/>
      <c r="C70" s="477"/>
      <c r="D70" s="477"/>
      <c r="E70" s="478"/>
      <c r="F70" s="498">
        <f>SUM(F58:F69)</f>
        <v>432340</v>
      </c>
      <c r="G70" s="499"/>
      <c r="H70" s="498">
        <f>SUM(H58:H69)</f>
        <v>432340</v>
      </c>
    </row>
    <row r="71" spans="2:8" x14ac:dyDescent="0.2">
      <c r="B71" s="486"/>
      <c r="F71" s="487"/>
      <c r="H71" s="487"/>
    </row>
    <row r="72" spans="2:8" x14ac:dyDescent="0.2">
      <c r="B72" s="486"/>
      <c r="F72" s="487"/>
      <c r="H72" s="487"/>
    </row>
    <row r="73" spans="2:8" ht="15" x14ac:dyDescent="0.25">
      <c r="B73" s="1116" t="s">
        <v>494</v>
      </c>
      <c r="C73" s="1116"/>
      <c r="D73" s="1116"/>
      <c r="E73" s="1116"/>
      <c r="F73" s="1116"/>
      <c r="G73" s="1116"/>
      <c r="H73" s="1116"/>
    </row>
    <row r="74" spans="2:8" x14ac:dyDescent="0.2">
      <c r="B74" s="486">
        <v>42453</v>
      </c>
      <c r="C74" t="s">
        <v>530</v>
      </c>
      <c r="D74" t="s">
        <v>494</v>
      </c>
      <c r="F74" s="487">
        <v>8378</v>
      </c>
      <c r="G74">
        <v>1340</v>
      </c>
      <c r="H74" s="487">
        <v>9718</v>
      </c>
    </row>
    <row r="75" spans="2:8" x14ac:dyDescent="0.2">
      <c r="B75" s="486">
        <v>42548</v>
      </c>
      <c r="C75" t="s">
        <v>585</v>
      </c>
      <c r="D75" t="s">
        <v>494</v>
      </c>
      <c r="E75">
        <v>170174</v>
      </c>
      <c r="F75" s="487">
        <v>27800</v>
      </c>
      <c r="H75" s="487">
        <v>27800</v>
      </c>
    </row>
    <row r="76" spans="2:8" x14ac:dyDescent="0.2">
      <c r="B76" s="486">
        <v>42444</v>
      </c>
      <c r="C76" t="s">
        <v>545</v>
      </c>
      <c r="D76" t="s">
        <v>494</v>
      </c>
      <c r="E76">
        <v>142670</v>
      </c>
      <c r="F76" s="487">
        <v>47000</v>
      </c>
      <c r="H76" s="487">
        <v>47000</v>
      </c>
    </row>
    <row r="77" spans="2:8" x14ac:dyDescent="0.2">
      <c r="B77" s="486">
        <v>42643</v>
      </c>
      <c r="C77" t="s">
        <v>545</v>
      </c>
      <c r="D77" t="s">
        <v>494</v>
      </c>
      <c r="E77">
        <v>152416</v>
      </c>
      <c r="F77" s="487">
        <v>70600</v>
      </c>
      <c r="H77" s="487">
        <v>70600</v>
      </c>
    </row>
    <row r="78" spans="2:8" x14ac:dyDescent="0.2">
      <c r="B78" s="486">
        <v>42397</v>
      </c>
      <c r="C78" t="s">
        <v>503</v>
      </c>
      <c r="D78" t="s">
        <v>494</v>
      </c>
      <c r="F78" s="487">
        <v>43201</v>
      </c>
      <c r="H78" s="487">
        <v>43201</v>
      </c>
    </row>
    <row r="79" spans="2:8" x14ac:dyDescent="0.2">
      <c r="B79" s="486">
        <v>42453</v>
      </c>
      <c r="C79" t="s">
        <v>547</v>
      </c>
      <c r="D79" t="s">
        <v>494</v>
      </c>
      <c r="E79">
        <v>296539</v>
      </c>
      <c r="F79" s="487">
        <v>8843</v>
      </c>
      <c r="G79">
        <v>707</v>
      </c>
      <c r="H79" s="487">
        <v>9550</v>
      </c>
    </row>
    <row r="80" spans="2:8" x14ac:dyDescent="0.2">
      <c r="B80" s="486">
        <v>42548</v>
      </c>
      <c r="C80" t="s">
        <v>547</v>
      </c>
      <c r="D80" t="s">
        <v>494</v>
      </c>
      <c r="E80">
        <v>289245</v>
      </c>
      <c r="F80" s="487">
        <v>10800</v>
      </c>
      <c r="H80" s="487">
        <v>10800</v>
      </c>
    </row>
    <row r="81" spans="1:8" x14ac:dyDescent="0.2">
      <c r="A81" s="488"/>
      <c r="B81" s="486">
        <v>42458</v>
      </c>
      <c r="C81" t="s">
        <v>544</v>
      </c>
      <c r="D81" t="s">
        <v>494</v>
      </c>
      <c r="F81" s="487">
        <v>13889</v>
      </c>
      <c r="G81">
        <v>1111</v>
      </c>
      <c r="H81" s="487">
        <v>15000</v>
      </c>
    </row>
    <row r="82" spans="1:8" x14ac:dyDescent="0.2">
      <c r="A82" s="488"/>
      <c r="B82" s="486">
        <v>42389</v>
      </c>
      <c r="C82" t="s">
        <v>493</v>
      </c>
      <c r="D82" t="s">
        <v>494</v>
      </c>
      <c r="F82" s="487">
        <v>18480</v>
      </c>
      <c r="H82" s="487">
        <v>18480</v>
      </c>
    </row>
    <row r="83" spans="1:8" x14ac:dyDescent="0.2">
      <c r="A83" s="488"/>
      <c r="B83" s="486">
        <v>42389</v>
      </c>
      <c r="C83" t="s">
        <v>493</v>
      </c>
      <c r="D83" t="s">
        <v>494</v>
      </c>
      <c r="F83" s="487">
        <v>21024</v>
      </c>
      <c r="H83" s="487">
        <v>21024</v>
      </c>
    </row>
    <row r="84" spans="1:8" x14ac:dyDescent="0.2">
      <c r="B84" s="486">
        <v>42389</v>
      </c>
      <c r="C84" t="s">
        <v>493</v>
      </c>
      <c r="D84" t="s">
        <v>494</v>
      </c>
      <c r="F84" s="487">
        <v>13338</v>
      </c>
      <c r="H84" s="487">
        <v>13338</v>
      </c>
    </row>
    <row r="85" spans="1:8" x14ac:dyDescent="0.2">
      <c r="B85" s="486">
        <v>42571</v>
      </c>
      <c r="C85" t="s">
        <v>594</v>
      </c>
      <c r="D85" t="s">
        <v>494</v>
      </c>
      <c r="F85" s="487">
        <v>6900</v>
      </c>
      <c r="H85" s="487">
        <v>6900</v>
      </c>
    </row>
    <row r="86" spans="1:8" x14ac:dyDescent="0.2">
      <c r="B86" s="486">
        <v>42443</v>
      </c>
      <c r="C86" t="s">
        <v>527</v>
      </c>
      <c r="D86" t="s">
        <v>494</v>
      </c>
      <c r="F86" s="487">
        <v>2500</v>
      </c>
      <c r="H86" s="487">
        <v>2500</v>
      </c>
    </row>
    <row r="87" spans="1:8" x14ac:dyDescent="0.2">
      <c r="B87" s="486">
        <v>42699</v>
      </c>
      <c r="C87" t="s">
        <v>625</v>
      </c>
      <c r="D87" t="s">
        <v>494</v>
      </c>
      <c r="F87" s="487">
        <v>22845</v>
      </c>
      <c r="G87">
        <v>3655</v>
      </c>
      <c r="H87" s="487">
        <v>26500</v>
      </c>
    </row>
    <row r="88" spans="1:8" x14ac:dyDescent="0.2">
      <c r="B88" s="486">
        <v>42448</v>
      </c>
      <c r="C88" t="s">
        <v>540</v>
      </c>
      <c r="D88" t="s">
        <v>494</v>
      </c>
      <c r="F88" s="487">
        <v>270000</v>
      </c>
      <c r="H88" s="487">
        <v>270000</v>
      </c>
    </row>
    <row r="89" spans="1:8" x14ac:dyDescent="0.2">
      <c r="B89" s="486">
        <v>42394</v>
      </c>
      <c r="C89" t="s">
        <v>497</v>
      </c>
      <c r="D89" t="s">
        <v>498</v>
      </c>
      <c r="F89" s="487">
        <v>24250</v>
      </c>
      <c r="H89" s="487">
        <v>24250</v>
      </c>
    </row>
    <row r="90" spans="1:8" x14ac:dyDescent="0.2">
      <c r="B90" s="486">
        <v>42491</v>
      </c>
      <c r="C90" t="s">
        <v>516</v>
      </c>
      <c r="D90" t="s">
        <v>572</v>
      </c>
      <c r="F90" s="487">
        <v>5586</v>
      </c>
      <c r="G90">
        <v>414</v>
      </c>
      <c r="H90" s="487">
        <v>3000</v>
      </c>
    </row>
    <row r="91" spans="1:8" x14ac:dyDescent="0.2">
      <c r="B91" t="s">
        <v>529</v>
      </c>
      <c r="C91" t="s">
        <v>530</v>
      </c>
      <c r="D91" t="s">
        <v>98</v>
      </c>
      <c r="F91" s="487">
        <v>623543</v>
      </c>
      <c r="G91">
        <v>74707</v>
      </c>
      <c r="H91" s="487">
        <v>698250</v>
      </c>
    </row>
    <row r="92" spans="1:8" x14ac:dyDescent="0.2">
      <c r="B92" s="486">
        <v>42626</v>
      </c>
      <c r="C92" t="s">
        <v>608</v>
      </c>
      <c r="D92" t="s">
        <v>98</v>
      </c>
      <c r="E92">
        <v>6886</v>
      </c>
      <c r="F92" s="487">
        <v>197900</v>
      </c>
      <c r="H92" s="487">
        <v>197900</v>
      </c>
    </row>
    <row r="93" spans="1:8" x14ac:dyDescent="0.2">
      <c r="B93" s="486">
        <v>42630</v>
      </c>
      <c r="C93" t="s">
        <v>603</v>
      </c>
      <c r="D93" t="s">
        <v>98</v>
      </c>
      <c r="E93">
        <v>380955</v>
      </c>
      <c r="F93" s="487">
        <v>9466</v>
      </c>
      <c r="G93">
        <v>634</v>
      </c>
      <c r="H93" s="487">
        <v>10100</v>
      </c>
    </row>
    <row r="94" spans="1:8" x14ac:dyDescent="0.2">
      <c r="B94" s="486">
        <v>42399</v>
      </c>
      <c r="C94" t="s">
        <v>489</v>
      </c>
      <c r="D94" t="s">
        <v>98</v>
      </c>
      <c r="E94">
        <v>1035753</v>
      </c>
      <c r="F94" s="487">
        <v>18350</v>
      </c>
      <c r="H94" s="487">
        <v>18350</v>
      </c>
    </row>
    <row r="95" spans="1:8" x14ac:dyDescent="0.2">
      <c r="B95" s="486">
        <v>42476</v>
      </c>
      <c r="C95" t="s">
        <v>563</v>
      </c>
      <c r="D95" t="s">
        <v>98</v>
      </c>
      <c r="F95" s="487">
        <v>23790</v>
      </c>
      <c r="H95" s="487">
        <v>23790</v>
      </c>
    </row>
    <row r="96" spans="1:8" x14ac:dyDescent="0.2">
      <c r="B96" s="486">
        <v>42431</v>
      </c>
      <c r="C96" t="s">
        <v>518</v>
      </c>
      <c r="D96" t="s">
        <v>98</v>
      </c>
      <c r="F96" s="487">
        <v>29600</v>
      </c>
      <c r="H96" s="487">
        <v>29600</v>
      </c>
    </row>
    <row r="97" spans="2:8" x14ac:dyDescent="0.2">
      <c r="B97" s="486">
        <v>42382</v>
      </c>
      <c r="C97" t="s">
        <v>483</v>
      </c>
      <c r="D97" t="s">
        <v>98</v>
      </c>
      <c r="F97" s="487">
        <v>44476</v>
      </c>
      <c r="G97" s="487">
        <v>2224</v>
      </c>
      <c r="H97" s="487">
        <v>46700</v>
      </c>
    </row>
    <row r="98" spans="2:8" x14ac:dyDescent="0.2">
      <c r="B98" s="486">
        <v>42641</v>
      </c>
      <c r="C98" t="s">
        <v>602</v>
      </c>
      <c r="D98" t="s">
        <v>98</v>
      </c>
      <c r="F98" s="487">
        <v>77850</v>
      </c>
      <c r="H98" s="487">
        <v>77850</v>
      </c>
    </row>
    <row r="99" spans="2:8" x14ac:dyDescent="0.2">
      <c r="B99" s="486">
        <v>42630</v>
      </c>
      <c r="C99" t="s">
        <v>602</v>
      </c>
      <c r="D99" t="s">
        <v>98</v>
      </c>
      <c r="F99" s="487">
        <v>71700</v>
      </c>
      <c r="H99" s="487">
        <v>71700</v>
      </c>
    </row>
    <row r="100" spans="2:8" x14ac:dyDescent="0.2">
      <c r="B100" s="486">
        <v>42451</v>
      </c>
      <c r="C100" t="s">
        <v>546</v>
      </c>
      <c r="D100" t="s">
        <v>98</v>
      </c>
      <c r="F100" s="487">
        <v>45110</v>
      </c>
      <c r="G100">
        <v>5350</v>
      </c>
      <c r="H100" s="487">
        <v>50460</v>
      </c>
    </row>
    <row r="101" spans="2:8" x14ac:dyDescent="0.2">
      <c r="B101" s="486">
        <v>42451</v>
      </c>
      <c r="C101" t="s">
        <v>546</v>
      </c>
      <c r="D101" t="s">
        <v>98</v>
      </c>
      <c r="F101" s="487">
        <v>5513</v>
      </c>
      <c r="H101" s="487">
        <v>5513</v>
      </c>
    </row>
    <row r="102" spans="2:8" x14ac:dyDescent="0.2">
      <c r="B102" s="486">
        <v>42451</v>
      </c>
      <c r="C102" t="s">
        <v>546</v>
      </c>
      <c r="D102" t="s">
        <v>98</v>
      </c>
      <c r="F102" s="487">
        <v>68879</v>
      </c>
      <c r="G102">
        <v>10899</v>
      </c>
      <c r="H102" s="487">
        <v>79778</v>
      </c>
    </row>
    <row r="103" spans="2:8" x14ac:dyDescent="0.2">
      <c r="B103" s="486">
        <v>42612</v>
      </c>
      <c r="C103" t="s">
        <v>533</v>
      </c>
      <c r="D103" t="s">
        <v>98</v>
      </c>
      <c r="F103" s="487">
        <v>24677</v>
      </c>
      <c r="H103" s="487">
        <v>24677</v>
      </c>
    </row>
    <row r="104" spans="2:8" x14ac:dyDescent="0.2">
      <c r="B104" s="486">
        <v>42631</v>
      </c>
      <c r="C104" t="s">
        <v>533</v>
      </c>
      <c r="D104" t="s">
        <v>98</v>
      </c>
      <c r="E104">
        <v>346551</v>
      </c>
      <c r="F104" s="487">
        <v>33500</v>
      </c>
      <c r="H104" s="487">
        <v>33500</v>
      </c>
    </row>
    <row r="105" spans="2:8" x14ac:dyDescent="0.2">
      <c r="B105" s="486">
        <v>42521</v>
      </c>
      <c r="C105" t="s">
        <v>573</v>
      </c>
      <c r="D105" t="s">
        <v>98</v>
      </c>
      <c r="E105">
        <v>292877</v>
      </c>
      <c r="F105" s="487">
        <v>25531</v>
      </c>
      <c r="H105" s="487">
        <v>25531</v>
      </c>
    </row>
    <row r="106" spans="2:8" x14ac:dyDescent="0.2">
      <c r="B106" s="486">
        <v>42445</v>
      </c>
      <c r="C106" t="s">
        <v>531</v>
      </c>
      <c r="D106" t="s">
        <v>98</v>
      </c>
      <c r="F106" s="487">
        <v>81500</v>
      </c>
      <c r="H106" s="487">
        <v>81500</v>
      </c>
    </row>
    <row r="107" spans="2:8" x14ac:dyDescent="0.2">
      <c r="B107" s="486">
        <v>42544</v>
      </c>
      <c r="C107" t="s">
        <v>584</v>
      </c>
      <c r="D107" t="s">
        <v>98</v>
      </c>
      <c r="F107" s="487">
        <v>8800</v>
      </c>
      <c r="H107" s="487">
        <v>8800</v>
      </c>
    </row>
    <row r="108" spans="2:8" x14ac:dyDescent="0.2">
      <c r="B108" s="486">
        <v>42461</v>
      </c>
      <c r="C108" t="s">
        <v>553</v>
      </c>
      <c r="D108" t="s">
        <v>98</v>
      </c>
      <c r="F108" s="487">
        <v>11450</v>
      </c>
      <c r="H108" s="487">
        <v>11450</v>
      </c>
    </row>
    <row r="109" spans="2:8" x14ac:dyDescent="0.2">
      <c r="B109" s="486">
        <v>42513</v>
      </c>
      <c r="C109" t="s">
        <v>553</v>
      </c>
      <c r="D109" t="s">
        <v>98</v>
      </c>
      <c r="F109" s="487">
        <v>172500</v>
      </c>
      <c r="H109" s="487">
        <v>172500</v>
      </c>
    </row>
    <row r="110" spans="2:8" x14ac:dyDescent="0.2">
      <c r="B110" s="486">
        <v>42011</v>
      </c>
      <c r="C110" t="s">
        <v>499</v>
      </c>
      <c r="D110" t="s">
        <v>98</v>
      </c>
      <c r="F110" s="487">
        <v>40430</v>
      </c>
      <c r="H110" s="487">
        <v>40430</v>
      </c>
    </row>
    <row r="111" spans="2:8" x14ac:dyDescent="0.2">
      <c r="B111" s="486">
        <v>42449</v>
      </c>
      <c r="C111" t="s">
        <v>538</v>
      </c>
      <c r="D111" t="s">
        <v>98</v>
      </c>
      <c r="E111">
        <v>621086</v>
      </c>
      <c r="F111" s="487">
        <v>23800</v>
      </c>
      <c r="H111" s="487">
        <v>23800</v>
      </c>
    </row>
    <row r="112" spans="2:8" x14ac:dyDescent="0.2">
      <c r="B112" s="486">
        <v>42477</v>
      </c>
      <c r="C112" t="s">
        <v>564</v>
      </c>
      <c r="D112" t="s">
        <v>98</v>
      </c>
      <c r="E112">
        <v>217857</v>
      </c>
      <c r="F112" s="487">
        <v>18000</v>
      </c>
      <c r="H112" s="487">
        <v>18000</v>
      </c>
    </row>
    <row r="113" spans="2:8" x14ac:dyDescent="0.2">
      <c r="B113" s="486">
        <v>42484</v>
      </c>
      <c r="C113" t="s">
        <v>564</v>
      </c>
      <c r="D113" t="s">
        <v>98</v>
      </c>
      <c r="E113">
        <v>223092</v>
      </c>
      <c r="F113" s="487">
        <v>39700</v>
      </c>
      <c r="H113" s="487">
        <v>39700</v>
      </c>
    </row>
    <row r="114" spans="2:8" x14ac:dyDescent="0.2">
      <c r="B114" s="486">
        <v>42509</v>
      </c>
      <c r="C114" t="s">
        <v>564</v>
      </c>
      <c r="D114" t="s">
        <v>98</v>
      </c>
      <c r="F114" s="487">
        <v>22900</v>
      </c>
      <c r="H114" s="487">
        <v>22900</v>
      </c>
    </row>
    <row r="115" spans="2:8" x14ac:dyDescent="0.2">
      <c r="B115" s="486">
        <v>42521</v>
      </c>
      <c r="C115" t="s">
        <v>564</v>
      </c>
      <c r="D115" t="s">
        <v>98</v>
      </c>
      <c r="F115" s="487">
        <v>79500</v>
      </c>
      <c r="H115" s="487">
        <v>79500</v>
      </c>
    </row>
    <row r="116" spans="2:8" x14ac:dyDescent="0.2">
      <c r="B116" s="486">
        <v>42515</v>
      </c>
      <c r="C116" t="s">
        <v>564</v>
      </c>
      <c r="D116" t="s">
        <v>98</v>
      </c>
      <c r="F116" s="487">
        <v>14000</v>
      </c>
      <c r="H116" s="487">
        <v>14000</v>
      </c>
    </row>
    <row r="117" spans="2:8" x14ac:dyDescent="0.2">
      <c r="B117" s="486">
        <v>42565</v>
      </c>
      <c r="C117" t="s">
        <v>564</v>
      </c>
      <c r="D117" t="s">
        <v>98</v>
      </c>
      <c r="F117" s="487">
        <v>58850</v>
      </c>
      <c r="H117" s="487">
        <v>58850</v>
      </c>
    </row>
    <row r="118" spans="2:8" x14ac:dyDescent="0.2">
      <c r="B118" s="486">
        <v>42593</v>
      </c>
      <c r="C118" t="s">
        <v>564</v>
      </c>
      <c r="D118" t="s">
        <v>98</v>
      </c>
      <c r="E118">
        <v>326293</v>
      </c>
      <c r="F118" s="487">
        <v>20050</v>
      </c>
      <c r="H118" s="487">
        <v>20050</v>
      </c>
    </row>
    <row r="119" spans="2:8" x14ac:dyDescent="0.2">
      <c r="B119" s="486">
        <v>42397</v>
      </c>
      <c r="C119" t="s">
        <v>496</v>
      </c>
      <c r="D119" t="s">
        <v>98</v>
      </c>
      <c r="F119" s="487">
        <v>97200</v>
      </c>
      <c r="H119" s="487">
        <v>97200</v>
      </c>
    </row>
    <row r="120" spans="2:8" x14ac:dyDescent="0.2">
      <c r="B120" s="486">
        <v>42466</v>
      </c>
      <c r="C120" t="s">
        <v>560</v>
      </c>
      <c r="D120" t="s">
        <v>535</v>
      </c>
      <c r="F120" s="487">
        <v>26800</v>
      </c>
      <c r="H120" s="487">
        <v>26800</v>
      </c>
    </row>
    <row r="121" spans="2:8" x14ac:dyDescent="0.2">
      <c r="B121" s="486">
        <v>42445</v>
      </c>
      <c r="C121" t="s">
        <v>496</v>
      </c>
      <c r="D121" t="s">
        <v>98</v>
      </c>
      <c r="E121">
        <v>195011</v>
      </c>
      <c r="F121" s="487">
        <v>23100</v>
      </c>
      <c r="H121" s="487">
        <v>23100</v>
      </c>
    </row>
    <row r="122" spans="2:8" x14ac:dyDescent="0.2">
      <c r="B122" s="486">
        <v>42492</v>
      </c>
      <c r="C122" t="s">
        <v>496</v>
      </c>
      <c r="D122" t="s">
        <v>98</v>
      </c>
      <c r="E122">
        <v>347889</v>
      </c>
      <c r="F122" s="487">
        <v>2100</v>
      </c>
      <c r="H122" s="487">
        <v>2100</v>
      </c>
    </row>
    <row r="123" spans="2:8" x14ac:dyDescent="0.2">
      <c r="B123" s="492">
        <v>42552</v>
      </c>
      <c r="C123" s="493" t="s">
        <v>496</v>
      </c>
      <c r="D123" s="493" t="s">
        <v>98</v>
      </c>
      <c r="E123" s="493"/>
      <c r="F123" s="494">
        <v>11900</v>
      </c>
      <c r="G123" s="493"/>
      <c r="H123" s="494">
        <v>11900</v>
      </c>
    </row>
    <row r="124" spans="2:8" x14ac:dyDescent="0.2">
      <c r="B124" s="486">
        <v>42567</v>
      </c>
      <c r="C124" t="s">
        <v>593</v>
      </c>
      <c r="D124" t="s">
        <v>98</v>
      </c>
      <c r="F124" s="487">
        <v>2950</v>
      </c>
      <c r="H124" s="487">
        <v>2950</v>
      </c>
    </row>
    <row r="125" spans="2:8" x14ac:dyDescent="0.2">
      <c r="B125" s="486">
        <v>42382</v>
      </c>
      <c r="C125" t="s">
        <v>484</v>
      </c>
      <c r="D125" t="s">
        <v>98</v>
      </c>
      <c r="E125">
        <v>56567</v>
      </c>
      <c r="F125" s="487">
        <v>13103</v>
      </c>
      <c r="G125" s="487">
        <v>2096</v>
      </c>
      <c r="H125" s="487">
        <v>15200</v>
      </c>
    </row>
    <row r="126" spans="2:8" x14ac:dyDescent="0.2">
      <c r="B126" s="486">
        <v>42382</v>
      </c>
      <c r="C126" t="s">
        <v>484</v>
      </c>
      <c r="D126" t="s">
        <v>98</v>
      </c>
      <c r="E126">
        <v>56566</v>
      </c>
      <c r="F126" s="487">
        <v>32413</v>
      </c>
      <c r="G126" s="487">
        <v>5182</v>
      </c>
      <c r="H126" s="487">
        <v>37600</v>
      </c>
    </row>
    <row r="127" spans="2:8" x14ac:dyDescent="0.2">
      <c r="B127" s="486">
        <v>42680</v>
      </c>
      <c r="C127" t="s">
        <v>628</v>
      </c>
      <c r="D127" t="s">
        <v>98</v>
      </c>
      <c r="F127" s="487">
        <v>12900</v>
      </c>
      <c r="H127" s="487">
        <v>12900</v>
      </c>
    </row>
    <row r="128" spans="2:8" x14ac:dyDescent="0.2">
      <c r="B128" s="486">
        <v>42421</v>
      </c>
      <c r="C128" t="s">
        <v>511</v>
      </c>
      <c r="D128" t="s">
        <v>98</v>
      </c>
      <c r="F128" s="487">
        <v>4272</v>
      </c>
      <c r="H128" s="487">
        <v>4272</v>
      </c>
    </row>
    <row r="129" spans="1:8" x14ac:dyDescent="0.2">
      <c r="B129" s="486">
        <v>42677</v>
      </c>
      <c r="C129" t="s">
        <v>627</v>
      </c>
      <c r="D129" t="s">
        <v>98</v>
      </c>
      <c r="F129" s="487">
        <v>98349</v>
      </c>
      <c r="H129" s="487">
        <v>98349</v>
      </c>
    </row>
    <row r="130" spans="1:8" x14ac:dyDescent="0.2">
      <c r="B130" s="486">
        <v>42458</v>
      </c>
      <c r="C130" t="s">
        <v>527</v>
      </c>
      <c r="D130" t="s">
        <v>550</v>
      </c>
      <c r="E130">
        <v>562849</v>
      </c>
      <c r="F130" s="487">
        <v>800</v>
      </c>
      <c r="H130" s="487">
        <v>800</v>
      </c>
    </row>
    <row r="131" spans="1:8" x14ac:dyDescent="0.2">
      <c r="B131" s="486">
        <v>42448</v>
      </c>
      <c r="C131" t="s">
        <v>541</v>
      </c>
      <c r="D131" t="s">
        <v>542</v>
      </c>
      <c r="F131" s="487">
        <v>220000</v>
      </c>
      <c r="H131" s="487">
        <v>220000</v>
      </c>
    </row>
    <row r="132" spans="1:8" x14ac:dyDescent="0.2">
      <c r="B132" s="486">
        <v>42656</v>
      </c>
      <c r="C132" t="s">
        <v>564</v>
      </c>
      <c r="D132" t="s">
        <v>609</v>
      </c>
      <c r="F132" s="487">
        <v>201900</v>
      </c>
      <c r="H132" s="487">
        <v>201900</v>
      </c>
    </row>
    <row r="133" spans="1:8" x14ac:dyDescent="0.2">
      <c r="B133" s="486">
        <v>42385</v>
      </c>
      <c r="C133" t="s">
        <v>495</v>
      </c>
      <c r="D133" t="s">
        <v>21</v>
      </c>
      <c r="F133" s="487">
        <v>4000</v>
      </c>
      <c r="H133" s="487">
        <v>4000</v>
      </c>
    </row>
    <row r="134" spans="1:8" x14ac:dyDescent="0.2">
      <c r="B134" s="486">
        <v>42449</v>
      </c>
      <c r="C134" t="s">
        <v>533</v>
      </c>
      <c r="D134" t="s">
        <v>534</v>
      </c>
      <c r="F134" s="487">
        <v>2500</v>
      </c>
      <c r="H134" s="487">
        <v>2500</v>
      </c>
    </row>
    <row r="135" spans="1:8" x14ac:dyDescent="0.2">
      <c r="B135" s="486">
        <v>42431</v>
      </c>
      <c r="C135" t="s">
        <v>516</v>
      </c>
      <c r="D135" t="s">
        <v>517</v>
      </c>
      <c r="F135" s="487">
        <v>4052</v>
      </c>
      <c r="G135">
        <v>648</v>
      </c>
      <c r="H135" s="487">
        <v>4700</v>
      </c>
    </row>
    <row r="136" spans="1:8" x14ac:dyDescent="0.2">
      <c r="B136" s="486">
        <v>42448</v>
      </c>
      <c r="C136" t="s">
        <v>395</v>
      </c>
      <c r="D136" t="s">
        <v>535</v>
      </c>
      <c r="F136" s="487">
        <v>20500</v>
      </c>
      <c r="H136" s="487">
        <v>20500</v>
      </c>
    </row>
    <row r="137" spans="1:8" x14ac:dyDescent="0.2">
      <c r="B137" s="486">
        <v>42448</v>
      </c>
      <c r="C137" t="s">
        <v>395</v>
      </c>
      <c r="D137" t="s">
        <v>535</v>
      </c>
      <c r="E137">
        <v>3983</v>
      </c>
      <c r="F137" s="487">
        <v>254100</v>
      </c>
      <c r="H137" s="487">
        <v>254100</v>
      </c>
    </row>
    <row r="138" spans="1:8" x14ac:dyDescent="0.2">
      <c r="B138" s="486"/>
      <c r="F138" s="498">
        <f>SUM(F74:F137)</f>
        <v>3539738</v>
      </c>
      <c r="G138" s="499">
        <f t="shared" ref="G138:H138" si="1">SUM(G74:G137)</f>
        <v>108967</v>
      </c>
      <c r="H138" s="498">
        <f t="shared" si="1"/>
        <v>3645711</v>
      </c>
    </row>
    <row r="139" spans="1:8" x14ac:dyDescent="0.2">
      <c r="B139" s="486"/>
      <c r="F139" s="487"/>
      <c r="H139" s="487"/>
    </row>
    <row r="140" spans="1:8" ht="20.25" x14ac:dyDescent="0.3">
      <c r="A140" s="488"/>
      <c r="B140" s="1117" t="s">
        <v>104</v>
      </c>
      <c r="C140" s="1117"/>
      <c r="D140" s="1117"/>
      <c r="E140" s="1117"/>
      <c r="F140" s="1117"/>
      <c r="G140" s="1117"/>
      <c r="H140" s="1117"/>
    </row>
    <row r="141" spans="1:8" x14ac:dyDescent="0.2">
      <c r="B141" s="486">
        <v>42548</v>
      </c>
      <c r="C141" t="s">
        <v>576</v>
      </c>
      <c r="D141" t="s">
        <v>104</v>
      </c>
      <c r="F141" s="487">
        <v>261100</v>
      </c>
      <c r="H141" s="487">
        <v>261100</v>
      </c>
    </row>
    <row r="142" spans="1:8" x14ac:dyDescent="0.2">
      <c r="B142" s="486">
        <v>42518</v>
      </c>
      <c r="C142" t="s">
        <v>389</v>
      </c>
      <c r="D142" t="s">
        <v>104</v>
      </c>
      <c r="F142" s="487">
        <v>3200</v>
      </c>
      <c r="H142" s="487">
        <v>3200</v>
      </c>
    </row>
    <row r="143" spans="1:8" x14ac:dyDescent="0.2">
      <c r="B143" s="486">
        <v>42649</v>
      </c>
      <c r="C143" t="s">
        <v>389</v>
      </c>
      <c r="D143" t="s">
        <v>104</v>
      </c>
      <c r="F143" s="487">
        <v>84000</v>
      </c>
      <c r="H143" s="487">
        <v>84000</v>
      </c>
    </row>
    <row r="144" spans="1:8" x14ac:dyDescent="0.2">
      <c r="B144" s="486">
        <v>42465</v>
      </c>
      <c r="C144" t="s">
        <v>559</v>
      </c>
      <c r="D144" t="s">
        <v>104</v>
      </c>
      <c r="F144" s="487">
        <v>2700</v>
      </c>
      <c r="H144" s="487">
        <v>2700</v>
      </c>
    </row>
    <row r="145" spans="1:8" x14ac:dyDescent="0.2">
      <c r="A145" s="488"/>
      <c r="B145" s="486">
        <v>42548</v>
      </c>
      <c r="C145" t="s">
        <v>587</v>
      </c>
      <c r="D145" t="s">
        <v>104</v>
      </c>
      <c r="F145" s="487">
        <v>59800</v>
      </c>
      <c r="H145" s="487">
        <v>59800</v>
      </c>
    </row>
    <row r="146" spans="1:8" x14ac:dyDescent="0.2">
      <c r="A146" s="488"/>
      <c r="B146" s="486">
        <v>42444</v>
      </c>
      <c r="C146" t="s">
        <v>528</v>
      </c>
      <c r="D146" t="s">
        <v>104</v>
      </c>
      <c r="F146" s="487">
        <v>900</v>
      </c>
      <c r="H146" s="487">
        <v>900</v>
      </c>
    </row>
    <row r="147" spans="1:8" x14ac:dyDescent="0.2">
      <c r="A147" s="488"/>
      <c r="B147" s="486">
        <v>42629</v>
      </c>
      <c r="C147" t="s">
        <v>604</v>
      </c>
      <c r="D147" t="s">
        <v>104</v>
      </c>
      <c r="F147" s="487">
        <v>1300</v>
      </c>
      <c r="H147" s="487">
        <v>1300</v>
      </c>
    </row>
    <row r="148" spans="1:8" x14ac:dyDescent="0.2">
      <c r="A148" s="488"/>
      <c r="B148" s="486">
        <v>42515</v>
      </c>
      <c r="C148" t="s">
        <v>574</v>
      </c>
      <c r="D148" t="s">
        <v>104</v>
      </c>
      <c r="F148" s="487">
        <v>1000</v>
      </c>
      <c r="H148" s="487">
        <v>1000</v>
      </c>
    </row>
    <row r="149" spans="1:8" x14ac:dyDescent="0.2">
      <c r="A149" s="488"/>
      <c r="B149" s="486">
        <v>42643</v>
      </c>
      <c r="C149" t="s">
        <v>574</v>
      </c>
      <c r="D149" t="s">
        <v>104</v>
      </c>
      <c r="F149" s="487">
        <v>3450</v>
      </c>
      <c r="H149" s="487">
        <v>3450</v>
      </c>
    </row>
    <row r="150" spans="1:8" x14ac:dyDescent="0.2">
      <c r="A150" s="488"/>
      <c r="B150" s="486">
        <v>42618</v>
      </c>
      <c r="C150" t="s">
        <v>574</v>
      </c>
      <c r="D150" t="s">
        <v>104</v>
      </c>
      <c r="F150" s="487">
        <v>9400</v>
      </c>
      <c r="H150" s="487">
        <v>9400</v>
      </c>
    </row>
    <row r="151" spans="1:8" x14ac:dyDescent="0.2">
      <c r="A151" s="488"/>
      <c r="B151" s="486">
        <v>42621</v>
      </c>
      <c r="C151" t="s">
        <v>574</v>
      </c>
      <c r="D151" t="s">
        <v>104</v>
      </c>
      <c r="F151" s="487">
        <v>4500</v>
      </c>
      <c r="H151" s="487">
        <v>4500</v>
      </c>
    </row>
    <row r="152" spans="1:8" x14ac:dyDescent="0.2">
      <c r="A152" s="488"/>
      <c r="B152" s="486">
        <v>42677</v>
      </c>
      <c r="C152" t="s">
        <v>574</v>
      </c>
      <c r="D152" t="s">
        <v>104</v>
      </c>
      <c r="F152" s="487">
        <v>9600</v>
      </c>
      <c r="H152" s="487">
        <v>9600</v>
      </c>
    </row>
    <row r="153" spans="1:8" x14ac:dyDescent="0.2">
      <c r="A153" s="488"/>
      <c r="B153" s="486">
        <v>42677</v>
      </c>
      <c r="C153" t="s">
        <v>574</v>
      </c>
      <c r="D153" t="s">
        <v>104</v>
      </c>
      <c r="F153" s="487">
        <v>11500</v>
      </c>
      <c r="H153" s="487">
        <v>11500</v>
      </c>
    </row>
    <row r="154" spans="1:8" x14ac:dyDescent="0.2">
      <c r="A154" s="488"/>
      <c r="B154" s="486">
        <v>42409</v>
      </c>
      <c r="C154" t="s">
        <v>510</v>
      </c>
      <c r="D154" t="s">
        <v>104</v>
      </c>
      <c r="F154" s="487">
        <v>50000</v>
      </c>
      <c r="H154" s="487">
        <v>50000</v>
      </c>
    </row>
    <row r="155" spans="1:8" x14ac:dyDescent="0.2">
      <c r="A155" s="488"/>
      <c r="B155" s="486">
        <v>42713</v>
      </c>
      <c r="C155" t="s">
        <v>576</v>
      </c>
      <c r="D155" t="s">
        <v>515</v>
      </c>
      <c r="F155" s="487">
        <v>3600</v>
      </c>
      <c r="H155" s="487">
        <v>3600</v>
      </c>
    </row>
    <row r="156" spans="1:8" x14ac:dyDescent="0.2">
      <c r="A156" s="488"/>
      <c r="B156" s="486">
        <v>42431</v>
      </c>
      <c r="C156" t="s">
        <v>514</v>
      </c>
      <c r="D156" t="s">
        <v>515</v>
      </c>
      <c r="F156" s="487">
        <v>56600</v>
      </c>
      <c r="H156" s="487">
        <v>56600</v>
      </c>
    </row>
    <row r="157" spans="1:8" x14ac:dyDescent="0.2">
      <c r="B157" s="486">
        <v>42680</v>
      </c>
      <c r="C157" t="s">
        <v>626</v>
      </c>
      <c r="D157" t="s">
        <v>515</v>
      </c>
      <c r="F157" s="487">
        <v>34310</v>
      </c>
      <c r="G157">
        <v>5490</v>
      </c>
      <c r="H157" s="487">
        <v>39800</v>
      </c>
    </row>
    <row r="158" spans="1:8" s="81" customFormat="1" x14ac:dyDescent="0.2">
      <c r="B158" s="486">
        <v>42679</v>
      </c>
      <c r="C158" t="s">
        <v>619</v>
      </c>
      <c r="D158" t="s">
        <v>620</v>
      </c>
      <c r="E158"/>
      <c r="F158" s="487">
        <v>24800</v>
      </c>
      <c r="G158"/>
      <c r="H158" s="487">
        <v>24800</v>
      </c>
    </row>
    <row r="159" spans="1:8" s="81" customFormat="1" x14ac:dyDescent="0.2">
      <c r="B159" s="486">
        <v>42680</v>
      </c>
      <c r="C159" t="s">
        <v>626</v>
      </c>
      <c r="D159" t="s">
        <v>629</v>
      </c>
      <c r="E159"/>
      <c r="F159" s="487">
        <v>5147</v>
      </c>
      <c r="G159">
        <v>823</v>
      </c>
      <c r="H159" s="487">
        <v>5970</v>
      </c>
    </row>
    <row r="160" spans="1:8" s="81" customFormat="1" x14ac:dyDescent="0.2">
      <c r="B160" s="486">
        <v>42382</v>
      </c>
      <c r="C160" t="s">
        <v>485</v>
      </c>
      <c r="D160" t="s">
        <v>486</v>
      </c>
      <c r="E160">
        <v>10520</v>
      </c>
      <c r="F160" s="487">
        <v>34483</v>
      </c>
      <c r="G160" s="487">
        <v>5517</v>
      </c>
      <c r="H160" s="487">
        <v>40000</v>
      </c>
    </row>
    <row r="161" spans="2:9" s="81" customFormat="1" x14ac:dyDescent="0.2">
      <c r="B161" s="486">
        <v>42443</v>
      </c>
      <c r="C161" t="s">
        <v>522</v>
      </c>
      <c r="D161" t="s">
        <v>523</v>
      </c>
      <c r="E161"/>
      <c r="F161" s="487">
        <v>1300</v>
      </c>
      <c r="G161"/>
      <c r="H161" s="487">
        <v>1300</v>
      </c>
      <c r="I161"/>
    </row>
    <row r="162" spans="2:9" s="81" customFormat="1" x14ac:dyDescent="0.2">
      <c r="B162" s="486">
        <v>42546</v>
      </c>
      <c r="C162" t="s">
        <v>582</v>
      </c>
      <c r="D162" t="s">
        <v>583</v>
      </c>
      <c r="E162"/>
      <c r="F162" s="487">
        <v>5000</v>
      </c>
      <c r="G162"/>
      <c r="H162" s="487">
        <v>5000</v>
      </c>
      <c r="I162"/>
    </row>
    <row r="163" spans="2:9" s="81" customFormat="1" x14ac:dyDescent="0.2">
      <c r="B163" s="486">
        <v>42448</v>
      </c>
      <c r="C163" t="s">
        <v>376</v>
      </c>
      <c r="D163" t="s">
        <v>539</v>
      </c>
      <c r="E163">
        <v>927041</v>
      </c>
      <c r="F163" s="487">
        <v>21983</v>
      </c>
      <c r="G163">
        <v>3517</v>
      </c>
      <c r="H163" s="487">
        <v>25500</v>
      </c>
      <c r="I163"/>
    </row>
    <row r="164" spans="2:9" s="81" customFormat="1" x14ac:dyDescent="0.2">
      <c r="B164" s="486"/>
      <c r="C164"/>
      <c r="D164"/>
      <c r="E164"/>
      <c r="F164" s="498">
        <f>SUM(F141:F163)</f>
        <v>689673</v>
      </c>
      <c r="G164" s="499">
        <f t="shared" ref="G164:H164" si="2">SUM(G141:G163)</f>
        <v>15347</v>
      </c>
      <c r="H164" s="498">
        <f t="shared" si="2"/>
        <v>705020</v>
      </c>
      <c r="I164"/>
    </row>
    <row r="165" spans="2:9" s="81" customFormat="1" x14ac:dyDescent="0.2">
      <c r="B165" s="486"/>
      <c r="C165"/>
      <c r="D165"/>
      <c r="E165"/>
      <c r="F165" s="487"/>
      <c r="G165"/>
      <c r="H165" s="487"/>
    </row>
    <row r="166" spans="2:9" s="81" customFormat="1" ht="15.75" x14ac:dyDescent="0.25">
      <c r="B166" s="1115" t="s">
        <v>636</v>
      </c>
      <c r="C166" s="1115"/>
      <c r="D166" s="1115"/>
      <c r="E166" s="1115"/>
      <c r="F166" s="1115"/>
      <c r="G166" s="1115"/>
      <c r="H166" s="1115"/>
    </row>
    <row r="167" spans="2:9" s="81" customFormat="1" x14ac:dyDescent="0.2">
      <c r="B167" s="486">
        <v>42602</v>
      </c>
      <c r="C167" t="s">
        <v>596</v>
      </c>
      <c r="D167" t="s">
        <v>557</v>
      </c>
      <c r="E167"/>
      <c r="F167" s="487">
        <v>45000</v>
      </c>
      <c r="G167"/>
      <c r="H167" s="487">
        <v>45000</v>
      </c>
    </row>
    <row r="168" spans="2:9" x14ac:dyDescent="0.2">
      <c r="B168" s="486">
        <v>42604</v>
      </c>
      <c r="C168" t="s">
        <v>598</v>
      </c>
      <c r="D168" t="s">
        <v>557</v>
      </c>
      <c r="F168" s="487">
        <v>15000</v>
      </c>
      <c r="H168" s="487">
        <v>15000</v>
      </c>
    </row>
    <row r="169" spans="2:9" x14ac:dyDescent="0.2">
      <c r="B169" s="486">
        <v>42600</v>
      </c>
      <c r="C169" t="s">
        <v>597</v>
      </c>
      <c r="D169" t="s">
        <v>557</v>
      </c>
      <c r="F169" s="487">
        <v>17000</v>
      </c>
      <c r="H169" s="487">
        <v>17000</v>
      </c>
    </row>
    <row r="170" spans="2:9" x14ac:dyDescent="0.2">
      <c r="B170" s="486">
        <v>42600</v>
      </c>
      <c r="C170" t="s">
        <v>597</v>
      </c>
      <c r="D170" t="s">
        <v>557</v>
      </c>
      <c r="F170" s="487">
        <v>17000</v>
      </c>
      <c r="H170" s="487">
        <v>17000</v>
      </c>
    </row>
    <row r="171" spans="2:9" x14ac:dyDescent="0.2">
      <c r="B171" s="486">
        <v>42463</v>
      </c>
      <c r="C171" t="s">
        <v>89</v>
      </c>
      <c r="D171" t="s">
        <v>557</v>
      </c>
      <c r="F171" s="487">
        <v>20000</v>
      </c>
      <c r="H171" s="487">
        <v>20000</v>
      </c>
    </row>
    <row r="172" spans="2:9" x14ac:dyDescent="0.2">
      <c r="B172" s="486">
        <v>42678</v>
      </c>
      <c r="C172" t="s">
        <v>622</v>
      </c>
      <c r="D172" t="s">
        <v>623</v>
      </c>
      <c r="E172">
        <v>647757</v>
      </c>
      <c r="F172" s="487">
        <v>12000</v>
      </c>
      <c r="H172" s="487">
        <v>12000</v>
      </c>
    </row>
    <row r="173" spans="2:9" x14ac:dyDescent="0.2">
      <c r="B173" s="486">
        <v>42701</v>
      </c>
      <c r="C173" t="s">
        <v>617</v>
      </c>
      <c r="D173" t="s">
        <v>606</v>
      </c>
      <c r="F173" s="487">
        <v>48800</v>
      </c>
      <c r="H173" s="487">
        <v>48800</v>
      </c>
    </row>
    <row r="174" spans="2:9" x14ac:dyDescent="0.2">
      <c r="B174" s="486">
        <v>42698</v>
      </c>
      <c r="C174" t="s">
        <v>624</v>
      </c>
      <c r="D174" t="s">
        <v>606</v>
      </c>
      <c r="E174">
        <v>14225</v>
      </c>
      <c r="F174">
        <v>19000</v>
      </c>
      <c r="H174" s="487">
        <v>19000</v>
      </c>
    </row>
    <row r="175" spans="2:9" x14ac:dyDescent="0.2">
      <c r="B175" s="486">
        <v>42634</v>
      </c>
      <c r="C175" t="s">
        <v>605</v>
      </c>
      <c r="D175" t="s">
        <v>606</v>
      </c>
      <c r="E175">
        <v>2668059</v>
      </c>
      <c r="F175" s="487">
        <v>7000</v>
      </c>
      <c r="H175" s="487">
        <v>7000</v>
      </c>
    </row>
    <row r="176" spans="2:9" x14ac:dyDescent="0.2">
      <c r="B176" s="486">
        <v>42634</v>
      </c>
      <c r="C176" t="s">
        <v>605</v>
      </c>
      <c r="D176" t="s">
        <v>606</v>
      </c>
      <c r="E176">
        <v>2666350</v>
      </c>
      <c r="F176" s="487">
        <v>7000</v>
      </c>
      <c r="H176" s="487">
        <v>7000</v>
      </c>
    </row>
    <row r="177" spans="1:9" x14ac:dyDescent="0.2">
      <c r="A177" s="488"/>
      <c r="B177" s="492">
        <v>42621</v>
      </c>
      <c r="C177" s="493" t="s">
        <v>607</v>
      </c>
      <c r="D177" s="493" t="s">
        <v>606</v>
      </c>
      <c r="E177" s="493"/>
      <c r="F177" s="494">
        <v>17000</v>
      </c>
      <c r="G177" s="493"/>
      <c r="H177" s="494">
        <v>17000</v>
      </c>
    </row>
    <row r="178" spans="1:9" x14ac:dyDescent="0.2">
      <c r="B178" s="486">
        <v>42702</v>
      </c>
      <c r="C178" t="s">
        <v>607</v>
      </c>
      <c r="D178" t="s">
        <v>606</v>
      </c>
      <c r="F178" s="487">
        <v>45000</v>
      </c>
      <c r="H178" s="487">
        <v>45000</v>
      </c>
    </row>
    <row r="179" spans="1:9" x14ac:dyDescent="0.2">
      <c r="B179" s="486">
        <v>42702</v>
      </c>
      <c r="C179" t="s">
        <v>607</v>
      </c>
      <c r="D179" t="s">
        <v>606</v>
      </c>
      <c r="F179" s="487">
        <v>7000</v>
      </c>
      <c r="H179" s="487">
        <v>7000</v>
      </c>
    </row>
    <row r="180" spans="1:9" x14ac:dyDescent="0.2">
      <c r="B180" s="486">
        <v>42680</v>
      </c>
      <c r="C180" t="s">
        <v>621</v>
      </c>
      <c r="D180" t="s">
        <v>606</v>
      </c>
      <c r="F180" s="487">
        <v>90000</v>
      </c>
      <c r="H180" s="487">
        <v>90000</v>
      </c>
    </row>
    <row r="181" spans="1:9" x14ac:dyDescent="0.2">
      <c r="B181" s="486">
        <v>42677</v>
      </c>
      <c r="C181" t="s">
        <v>621</v>
      </c>
      <c r="D181" t="s">
        <v>606</v>
      </c>
      <c r="F181" s="487">
        <v>45000</v>
      </c>
      <c r="H181" s="487">
        <v>45000</v>
      </c>
    </row>
    <row r="182" spans="1:9" x14ac:dyDescent="0.2">
      <c r="B182" s="486">
        <v>42677</v>
      </c>
      <c r="C182" t="s">
        <v>621</v>
      </c>
      <c r="D182" t="s">
        <v>606</v>
      </c>
      <c r="F182" s="487">
        <v>45000</v>
      </c>
      <c r="H182" s="487">
        <v>45000</v>
      </c>
    </row>
    <row r="183" spans="1:9" x14ac:dyDescent="0.2">
      <c r="B183" s="486">
        <v>42701</v>
      </c>
      <c r="C183" t="s">
        <v>617</v>
      </c>
      <c r="D183" t="s">
        <v>618</v>
      </c>
      <c r="F183" s="487">
        <v>48800</v>
      </c>
      <c r="H183" s="487">
        <v>48800</v>
      </c>
    </row>
    <row r="184" spans="1:9" x14ac:dyDescent="0.2">
      <c r="B184" s="486">
        <v>42448</v>
      </c>
      <c r="C184" t="s">
        <v>395</v>
      </c>
      <c r="D184" t="s">
        <v>532</v>
      </c>
      <c r="F184" s="487">
        <v>250000</v>
      </c>
      <c r="H184" s="487">
        <v>250000</v>
      </c>
      <c r="I184" t="s">
        <v>645</v>
      </c>
    </row>
    <row r="185" spans="1:9" x14ac:dyDescent="0.2">
      <c r="B185" s="486">
        <v>42667</v>
      </c>
      <c r="C185" t="s">
        <v>610</v>
      </c>
      <c r="D185" t="s">
        <v>525</v>
      </c>
      <c r="F185" s="487">
        <v>200000</v>
      </c>
      <c r="H185" s="487">
        <v>200000</v>
      </c>
      <c r="I185" t="s">
        <v>644</v>
      </c>
    </row>
    <row r="186" spans="1:9" ht="15.75" x14ac:dyDescent="0.25">
      <c r="B186" s="495"/>
      <c r="C186" s="495"/>
      <c r="D186" s="495"/>
      <c r="E186" s="495"/>
      <c r="F186" s="498">
        <f>SUM(F167:F185)</f>
        <v>955600</v>
      </c>
      <c r="G186" s="499"/>
      <c r="H186" s="498">
        <f>SUM(H167:H185)</f>
        <v>955600</v>
      </c>
    </row>
    <row r="187" spans="1:9" ht="15.75" x14ac:dyDescent="0.25">
      <c r="B187" s="495"/>
      <c r="C187" s="495"/>
      <c r="D187" s="495"/>
      <c r="E187" s="495"/>
      <c r="F187" s="495"/>
      <c r="G187" s="495"/>
      <c r="H187" s="495"/>
    </row>
    <row r="188" spans="1:9" ht="15.75" x14ac:dyDescent="0.25">
      <c r="B188" s="1115" t="s">
        <v>292</v>
      </c>
      <c r="C188" s="1115"/>
      <c r="D188" s="1115"/>
      <c r="E188" s="1115"/>
      <c r="F188" s="1115"/>
      <c r="G188" s="1115"/>
      <c r="H188" s="1115"/>
    </row>
    <row r="189" spans="1:9" x14ac:dyDescent="0.2">
      <c r="B189" s="486">
        <v>42457</v>
      </c>
      <c r="C189" t="s">
        <v>64</v>
      </c>
      <c r="D189" t="s">
        <v>548</v>
      </c>
      <c r="E189">
        <v>49024090</v>
      </c>
      <c r="F189" s="487">
        <v>36000</v>
      </c>
      <c r="H189" s="487">
        <v>36000</v>
      </c>
    </row>
    <row r="190" spans="1:9" x14ac:dyDescent="0.2">
      <c r="B190" s="486">
        <v>42398</v>
      </c>
      <c r="C190" t="s">
        <v>64</v>
      </c>
      <c r="D190" t="s">
        <v>99</v>
      </c>
      <c r="F190" s="487">
        <v>4800</v>
      </c>
      <c r="H190" s="487">
        <v>4800</v>
      </c>
    </row>
    <row r="191" spans="1:9" x14ac:dyDescent="0.2">
      <c r="B191" s="486">
        <v>42401</v>
      </c>
      <c r="C191" t="s">
        <v>505</v>
      </c>
      <c r="D191" t="s">
        <v>506</v>
      </c>
      <c r="E191">
        <v>560849</v>
      </c>
      <c r="F191" s="487">
        <v>11500</v>
      </c>
      <c r="G191">
        <v>1840</v>
      </c>
      <c r="H191" s="487">
        <v>13340</v>
      </c>
    </row>
    <row r="192" spans="1:9" x14ac:dyDescent="0.2">
      <c r="B192" s="486">
        <v>42455</v>
      </c>
      <c r="C192" t="s">
        <v>64</v>
      </c>
      <c r="D192" t="s">
        <v>549</v>
      </c>
      <c r="F192" s="487">
        <v>36000</v>
      </c>
      <c r="H192" s="487">
        <v>36000</v>
      </c>
    </row>
    <row r="193" spans="2:10" x14ac:dyDescent="0.2">
      <c r="B193" s="486"/>
      <c r="F193" s="498">
        <f>SUM(F189:F192)</f>
        <v>88300</v>
      </c>
      <c r="G193" s="499">
        <f t="shared" ref="G193:H193" si="3">SUM(G189:G192)</f>
        <v>1840</v>
      </c>
      <c r="H193" s="498">
        <f t="shared" si="3"/>
        <v>90140</v>
      </c>
    </row>
    <row r="194" spans="2:10" s="81" customFormat="1" x14ac:dyDescent="0.2">
      <c r="B194" s="486"/>
      <c r="C194"/>
      <c r="D194"/>
      <c r="E194"/>
      <c r="F194" s="487"/>
      <c r="G194"/>
      <c r="H194" s="487"/>
      <c r="I194"/>
    </row>
    <row r="195" spans="2:10" s="81" customFormat="1" ht="15.75" x14ac:dyDescent="0.25">
      <c r="B195" s="1115" t="s">
        <v>637</v>
      </c>
      <c r="C195" s="1115"/>
      <c r="D195" s="1115"/>
      <c r="E195" s="1115"/>
      <c r="F195" s="1115"/>
      <c r="G195" s="1115"/>
      <c r="H195" s="1115"/>
      <c r="I195"/>
    </row>
    <row r="196" spans="2:10" s="81" customFormat="1" x14ac:dyDescent="0.2">
      <c r="B196" s="486">
        <v>42503</v>
      </c>
      <c r="C196" t="s">
        <v>568</v>
      </c>
      <c r="D196" t="s">
        <v>571</v>
      </c>
      <c r="E196"/>
      <c r="F196" s="487">
        <v>50000</v>
      </c>
      <c r="G196"/>
      <c r="H196" s="487">
        <v>50000</v>
      </c>
      <c r="I196"/>
    </row>
    <row r="197" spans="2:10" s="81" customFormat="1" x14ac:dyDescent="0.2">
      <c r="B197" s="486">
        <v>42583</v>
      </c>
      <c r="C197" t="s">
        <v>328</v>
      </c>
      <c r="D197" t="s">
        <v>599</v>
      </c>
      <c r="E197"/>
      <c r="F197" s="487">
        <v>500</v>
      </c>
      <c r="G197"/>
      <c r="H197" s="487">
        <v>500</v>
      </c>
      <c r="I197"/>
    </row>
    <row r="198" spans="2:10" s="81" customFormat="1" x14ac:dyDescent="0.2">
      <c r="B198" s="486">
        <v>42537</v>
      </c>
      <c r="C198" t="s">
        <v>578</v>
      </c>
      <c r="D198" t="s">
        <v>579</v>
      </c>
      <c r="E198"/>
      <c r="F198" s="487">
        <v>5000</v>
      </c>
      <c r="G198"/>
      <c r="H198" s="487">
        <v>5000</v>
      </c>
      <c r="I198"/>
    </row>
    <row r="199" spans="2:10" s="81" customFormat="1" x14ac:dyDescent="0.2">
      <c r="B199" s="486">
        <v>42466</v>
      </c>
      <c r="C199" t="s">
        <v>555</v>
      </c>
      <c r="D199" t="s">
        <v>556</v>
      </c>
      <c r="E199">
        <v>17</v>
      </c>
      <c r="F199" s="487">
        <v>55000</v>
      </c>
      <c r="G199"/>
      <c r="H199" s="487">
        <v>55000</v>
      </c>
      <c r="I199"/>
    </row>
    <row r="200" spans="2:10" s="81" customFormat="1" x14ac:dyDescent="0.2">
      <c r="B200" s="486">
        <v>42431</v>
      </c>
      <c r="C200" t="s">
        <v>519</v>
      </c>
      <c r="D200" t="s">
        <v>520</v>
      </c>
      <c r="E200"/>
      <c r="F200" s="487">
        <v>19900</v>
      </c>
      <c r="G200"/>
      <c r="H200" s="487">
        <v>19900</v>
      </c>
      <c r="I200"/>
      <c r="J200"/>
    </row>
    <row r="201" spans="2:10" s="81" customFormat="1" x14ac:dyDescent="0.2">
      <c r="B201" s="486">
        <v>42461</v>
      </c>
      <c r="C201" t="s">
        <v>554</v>
      </c>
      <c r="D201" t="s">
        <v>520</v>
      </c>
      <c r="E201"/>
      <c r="F201" s="487">
        <v>24500</v>
      </c>
      <c r="G201"/>
      <c r="H201" s="487">
        <v>24500</v>
      </c>
      <c r="I201"/>
    </row>
    <row r="202" spans="2:10" s="81" customFormat="1" x14ac:dyDescent="0.2">
      <c r="B202" s="486">
        <v>42473</v>
      </c>
      <c r="C202" t="s">
        <v>561</v>
      </c>
      <c r="D202" t="s">
        <v>562</v>
      </c>
      <c r="E202"/>
      <c r="F202" s="487">
        <v>15000</v>
      </c>
      <c r="G202"/>
      <c r="H202" s="487">
        <v>15000</v>
      </c>
      <c r="I202"/>
    </row>
    <row r="203" spans="2:10" s="81" customFormat="1" x14ac:dyDescent="0.2">
      <c r="B203" s="486">
        <v>42503</v>
      </c>
      <c r="C203" t="s">
        <v>568</v>
      </c>
      <c r="D203" t="s">
        <v>570</v>
      </c>
      <c r="E203"/>
      <c r="F203" s="487">
        <v>130000</v>
      </c>
      <c r="G203"/>
      <c r="H203" s="487">
        <v>130000</v>
      </c>
      <c r="I203"/>
    </row>
    <row r="204" spans="2:10" s="81" customFormat="1" x14ac:dyDescent="0.2">
      <c r="F204" s="498">
        <f>SUM(F196:F203)</f>
        <v>299900</v>
      </c>
      <c r="G204" s="499">
        <f t="shared" ref="G204:H204" si="4">SUM(G196:G203)</f>
        <v>0</v>
      </c>
      <c r="H204" s="498">
        <f t="shared" si="4"/>
        <v>299900</v>
      </c>
      <c r="I204"/>
    </row>
    <row r="205" spans="2:10" s="81" customFormat="1" x14ac:dyDescent="0.2">
      <c r="B205" s="486"/>
      <c r="C205"/>
      <c r="D205"/>
      <c r="E205"/>
      <c r="F205" s="487"/>
      <c r="G205"/>
      <c r="H205" s="487"/>
      <c r="I205"/>
    </row>
    <row r="206" spans="2:10" s="81" customFormat="1" ht="15.75" x14ac:dyDescent="0.25">
      <c r="B206" s="1115" t="s">
        <v>641</v>
      </c>
      <c r="C206" s="1115"/>
      <c r="D206" s="1115"/>
      <c r="E206" s="1115"/>
      <c r="F206" s="1115"/>
      <c r="G206" s="1115"/>
      <c r="H206" s="1115"/>
      <c r="I206"/>
    </row>
    <row r="207" spans="2:10" s="81" customFormat="1" x14ac:dyDescent="0.2">
      <c r="B207" s="486">
        <v>42503</v>
      </c>
      <c r="C207" t="s">
        <v>568</v>
      </c>
      <c r="D207" t="s">
        <v>569</v>
      </c>
      <c r="E207"/>
      <c r="F207" s="487">
        <v>350000</v>
      </c>
      <c r="G207"/>
      <c r="H207" s="487">
        <v>350000</v>
      </c>
      <c r="I207"/>
    </row>
    <row r="208" spans="2:10" x14ac:dyDescent="0.2">
      <c r="B208" s="486"/>
      <c r="F208" s="498">
        <f>+F207</f>
        <v>350000</v>
      </c>
      <c r="G208" s="499"/>
      <c r="H208" s="498">
        <f>+H207</f>
        <v>350000</v>
      </c>
    </row>
    <row r="209" spans="2:9" s="81" customFormat="1" ht="15.75" x14ac:dyDescent="0.25">
      <c r="B209" s="495"/>
      <c r="C209" s="495"/>
      <c r="D209" s="495"/>
      <c r="E209" s="495"/>
      <c r="F209" s="495"/>
      <c r="G209" s="495"/>
      <c r="H209" s="495"/>
    </row>
    <row r="210" spans="2:9" s="81" customFormat="1" ht="15.75" x14ac:dyDescent="0.25">
      <c r="B210" s="1115" t="s">
        <v>639</v>
      </c>
      <c r="C210" s="1115"/>
      <c r="D210" s="1115"/>
      <c r="E210" s="1115"/>
      <c r="F210" s="1115"/>
      <c r="G210" s="1115"/>
      <c r="H210" s="1115"/>
      <c r="I210"/>
    </row>
    <row r="211" spans="2:9" s="81" customFormat="1" x14ac:dyDescent="0.2">
      <c r="B211" s="486">
        <v>42565</v>
      </c>
      <c r="C211" t="s">
        <v>591</v>
      </c>
      <c r="D211" t="s">
        <v>592</v>
      </c>
      <c r="E211"/>
      <c r="F211" s="487">
        <v>41379</v>
      </c>
      <c r="G211">
        <v>6621</v>
      </c>
      <c r="H211" s="487">
        <v>48000</v>
      </c>
      <c r="I211"/>
    </row>
    <row r="212" spans="2:9" s="81" customFormat="1" x14ac:dyDescent="0.2">
      <c r="B212" s="486">
        <v>42482</v>
      </c>
      <c r="C212" t="s">
        <v>532</v>
      </c>
      <c r="D212" t="s">
        <v>565</v>
      </c>
      <c r="E212"/>
      <c r="F212" s="487">
        <v>40000</v>
      </c>
      <c r="G212"/>
      <c r="H212" s="487">
        <v>40000</v>
      </c>
      <c r="I212"/>
    </row>
    <row r="213" spans="2:9" s="81" customFormat="1" x14ac:dyDescent="0.2">
      <c r="B213" s="486">
        <v>42448</v>
      </c>
      <c r="C213" t="s">
        <v>536</v>
      </c>
      <c r="D213" t="s">
        <v>537</v>
      </c>
      <c r="E213">
        <v>193</v>
      </c>
      <c r="F213" s="487">
        <v>219818</v>
      </c>
      <c r="G213">
        <v>35172</v>
      </c>
      <c r="H213" s="487">
        <v>255000</v>
      </c>
    </row>
    <row r="214" spans="2:9" s="81" customFormat="1" x14ac:dyDescent="0.2">
      <c r="B214" s="486">
        <v>42490</v>
      </c>
      <c r="C214" t="s">
        <v>329</v>
      </c>
      <c r="D214" t="s">
        <v>102</v>
      </c>
      <c r="E214">
        <v>24507</v>
      </c>
      <c r="F214" s="487">
        <v>62931</v>
      </c>
      <c r="G214">
        <v>10069</v>
      </c>
      <c r="H214" s="487">
        <v>73000</v>
      </c>
    </row>
    <row r="215" spans="2:9" x14ac:dyDescent="0.2">
      <c r="B215" s="486">
        <v>42565</v>
      </c>
      <c r="C215" t="s">
        <v>590</v>
      </c>
      <c r="D215" t="s">
        <v>102</v>
      </c>
      <c r="E215">
        <v>21443</v>
      </c>
      <c r="F215" s="487">
        <v>7000</v>
      </c>
      <c r="H215" s="487">
        <v>7000</v>
      </c>
      <c r="I215" s="81"/>
    </row>
    <row r="216" spans="2:9" x14ac:dyDescent="0.2">
      <c r="B216" s="486">
        <v>42435</v>
      </c>
      <c r="C216" t="s">
        <v>513</v>
      </c>
      <c r="D216" t="s">
        <v>102</v>
      </c>
      <c r="F216" s="487">
        <v>40700</v>
      </c>
      <c r="H216" s="487">
        <v>40700</v>
      </c>
      <c r="I216" s="81"/>
    </row>
    <row r="217" spans="2:9" x14ac:dyDescent="0.2">
      <c r="B217" s="486">
        <v>42535</v>
      </c>
      <c r="C217" t="s">
        <v>580</v>
      </c>
      <c r="D217" t="s">
        <v>102</v>
      </c>
      <c r="F217" s="487">
        <v>28000</v>
      </c>
      <c r="H217" s="487">
        <v>28000</v>
      </c>
    </row>
    <row r="218" spans="2:9" x14ac:dyDescent="0.2">
      <c r="B218" s="486">
        <v>42382</v>
      </c>
      <c r="C218" t="s">
        <v>487</v>
      </c>
      <c r="D218" t="s">
        <v>488</v>
      </c>
      <c r="E218">
        <v>4908</v>
      </c>
      <c r="F218" s="487">
        <v>146552</v>
      </c>
      <c r="G218" s="487">
        <v>23448</v>
      </c>
      <c r="H218" s="487">
        <v>170000</v>
      </c>
    </row>
    <row r="219" spans="2:9" x14ac:dyDescent="0.2">
      <c r="B219" s="486">
        <v>42443</v>
      </c>
      <c r="C219" t="s">
        <v>526</v>
      </c>
      <c r="D219" t="s">
        <v>492</v>
      </c>
      <c r="F219" s="487">
        <v>53448</v>
      </c>
      <c r="G219">
        <v>8552</v>
      </c>
      <c r="H219" s="487">
        <v>62000</v>
      </c>
    </row>
    <row r="220" spans="2:9" x14ac:dyDescent="0.2">
      <c r="B220" s="486">
        <v>42395</v>
      </c>
      <c r="C220" t="s">
        <v>491</v>
      </c>
      <c r="D220" t="s">
        <v>492</v>
      </c>
      <c r="F220" s="487">
        <v>92890</v>
      </c>
      <c r="H220" s="487">
        <v>92890</v>
      </c>
    </row>
    <row r="221" spans="2:9" x14ac:dyDescent="0.2">
      <c r="B221" s="486"/>
      <c r="F221" s="498">
        <f>SUM(F211:F220)</f>
        <v>732718</v>
      </c>
      <c r="G221" s="499">
        <f t="shared" ref="G221:H221" si="5">SUM(G211:G220)</f>
        <v>83862</v>
      </c>
      <c r="H221" s="498">
        <f t="shared" si="5"/>
        <v>816590</v>
      </c>
    </row>
    <row r="222" spans="2:9" x14ac:dyDescent="0.2">
      <c r="B222" s="486"/>
      <c r="F222" s="487"/>
      <c r="H222" s="487"/>
    </row>
    <row r="223" spans="2:9" ht="15.75" x14ac:dyDescent="0.25">
      <c r="B223" s="1115" t="s">
        <v>640</v>
      </c>
      <c r="C223" s="1115"/>
      <c r="D223" s="1115"/>
      <c r="E223" s="1115"/>
      <c r="F223" s="1115"/>
      <c r="G223" s="1115"/>
      <c r="H223" s="1115"/>
    </row>
    <row r="224" spans="2:9" x14ac:dyDescent="0.2">
      <c r="B224" s="486">
        <v>42448</v>
      </c>
      <c r="C224" t="s">
        <v>508</v>
      </c>
      <c r="D224" t="s">
        <v>520</v>
      </c>
      <c r="F224" s="487">
        <v>13500</v>
      </c>
      <c r="H224" s="487">
        <v>13500</v>
      </c>
    </row>
    <row r="225" spans="2:9" x14ac:dyDescent="0.2">
      <c r="B225" s="486">
        <v>42448</v>
      </c>
      <c r="C225" t="s">
        <v>543</v>
      </c>
      <c r="D225" t="s">
        <v>520</v>
      </c>
      <c r="F225" s="487">
        <v>37700</v>
      </c>
      <c r="H225" s="487">
        <v>37700</v>
      </c>
    </row>
    <row r="226" spans="2:9" x14ac:dyDescent="0.2">
      <c r="B226" s="486">
        <v>42406</v>
      </c>
      <c r="C226" t="s">
        <v>508</v>
      </c>
      <c r="D226" t="s">
        <v>509</v>
      </c>
      <c r="F226" s="487">
        <v>3000</v>
      </c>
      <c r="H226" s="487">
        <v>3000</v>
      </c>
    </row>
    <row r="227" spans="2:9" x14ac:dyDescent="0.2">
      <c r="B227" s="486">
        <v>42645</v>
      </c>
      <c r="C227" t="s">
        <v>611</v>
      </c>
      <c r="D227" t="s">
        <v>509</v>
      </c>
      <c r="E227">
        <v>5277</v>
      </c>
      <c r="F227" s="487">
        <v>3400</v>
      </c>
      <c r="H227" s="487">
        <v>3400</v>
      </c>
    </row>
    <row r="228" spans="2:9" x14ac:dyDescent="0.2">
      <c r="B228" s="486">
        <v>42549</v>
      </c>
      <c r="C228" t="s">
        <v>589</v>
      </c>
      <c r="D228" t="s">
        <v>441</v>
      </c>
      <c r="F228" s="487">
        <v>104900</v>
      </c>
      <c r="H228" s="487">
        <v>104900</v>
      </c>
      <c r="I228" t="s">
        <v>646</v>
      </c>
    </row>
    <row r="229" spans="2:9" x14ac:dyDescent="0.2">
      <c r="F229" s="498">
        <f>SUM(F224:F228)</f>
        <v>162500</v>
      </c>
      <c r="G229" s="499"/>
      <c r="H229" s="498">
        <f>SUM(H224:H228)</f>
        <v>162500</v>
      </c>
    </row>
    <row r="231" spans="2:9" ht="18.75" x14ac:dyDescent="0.3">
      <c r="B231" s="475"/>
      <c r="C231" s="476"/>
      <c r="D231" s="477"/>
      <c r="E231" s="478"/>
      <c r="F231" s="479"/>
      <c r="G231" s="480"/>
      <c r="H231" s="481"/>
    </row>
    <row r="232" spans="2:9" ht="13.5" thickBot="1" x14ac:dyDescent="0.25"/>
    <row r="233" spans="2:9" ht="21" thickBot="1" x14ac:dyDescent="0.35">
      <c r="B233" s="1029" t="s">
        <v>631</v>
      </c>
      <c r="C233" s="1030"/>
      <c r="D233" s="1030"/>
      <c r="E233" s="1030"/>
      <c r="F233" s="1030"/>
      <c r="G233" s="1030"/>
      <c r="H233" s="1031"/>
    </row>
    <row r="234" spans="2:9" ht="13.5" thickBot="1" x14ac:dyDescent="0.25">
      <c r="B234" s="1032"/>
      <c r="C234" s="1033"/>
      <c r="D234" s="1033"/>
      <c r="E234" s="1033"/>
      <c r="F234" s="1033"/>
      <c r="G234" s="1033"/>
      <c r="H234" s="1034"/>
    </row>
    <row r="235" spans="2:9" ht="19.5" thickBot="1" x14ac:dyDescent="0.35">
      <c r="B235" s="470" t="s">
        <v>51</v>
      </c>
      <c r="C235" s="471" t="s">
        <v>54</v>
      </c>
      <c r="D235" s="471" t="s">
        <v>55</v>
      </c>
      <c r="E235" s="472" t="s">
        <v>480</v>
      </c>
      <c r="F235" s="473" t="s">
        <v>56</v>
      </c>
      <c r="G235" s="473" t="s">
        <v>57</v>
      </c>
      <c r="H235" s="474" t="s">
        <v>38</v>
      </c>
    </row>
    <row r="236" spans="2:9" x14ac:dyDescent="0.2">
      <c r="B236" s="486">
        <v>42598</v>
      </c>
      <c r="C236" t="s">
        <v>632</v>
      </c>
      <c r="D236" t="s">
        <v>633</v>
      </c>
      <c r="F236" s="487">
        <v>250000</v>
      </c>
      <c r="H236" s="487">
        <f>+F236+G236</f>
        <v>250000</v>
      </c>
    </row>
    <row r="237" spans="2:9" x14ac:dyDescent="0.2">
      <c r="B237" s="486">
        <v>42624</v>
      </c>
      <c r="C237" t="s">
        <v>632</v>
      </c>
      <c r="D237" t="s">
        <v>633</v>
      </c>
      <c r="F237" s="487">
        <v>200000</v>
      </c>
      <c r="H237" s="487">
        <f t="shared" ref="H237:H296" si="6">+F237+G237</f>
        <v>200000</v>
      </c>
    </row>
    <row r="238" spans="2:9" x14ac:dyDescent="0.2">
      <c r="B238" s="486">
        <v>42607</v>
      </c>
      <c r="C238" t="s">
        <v>632</v>
      </c>
      <c r="D238" t="s">
        <v>633</v>
      </c>
      <c r="F238" s="487">
        <v>30000</v>
      </c>
      <c r="H238" s="487">
        <f t="shared" si="6"/>
        <v>30000</v>
      </c>
    </row>
    <row r="239" spans="2:9" x14ac:dyDescent="0.2">
      <c r="B239" s="486">
        <v>42583</v>
      </c>
      <c r="C239" t="s">
        <v>632</v>
      </c>
      <c r="D239" t="s">
        <v>633</v>
      </c>
      <c r="F239" s="487">
        <v>80000</v>
      </c>
      <c r="H239" s="487">
        <f t="shared" si="6"/>
        <v>80000</v>
      </c>
    </row>
    <row r="240" spans="2:9" x14ac:dyDescent="0.2">
      <c r="B240" s="486">
        <v>42703</v>
      </c>
      <c r="C240" t="s">
        <v>634</v>
      </c>
      <c r="D240" t="s">
        <v>501</v>
      </c>
      <c r="F240" s="487">
        <v>127500</v>
      </c>
      <c r="H240" s="487">
        <f t="shared" si="6"/>
        <v>127500</v>
      </c>
    </row>
    <row r="241" spans="2:8" x14ac:dyDescent="0.2">
      <c r="B241" s="486">
        <v>42693</v>
      </c>
      <c r="C241" t="s">
        <v>634</v>
      </c>
      <c r="D241" t="s">
        <v>501</v>
      </c>
      <c r="F241" s="487">
        <v>150000</v>
      </c>
      <c r="H241" s="487">
        <f t="shared" si="6"/>
        <v>150000</v>
      </c>
    </row>
    <row r="242" spans="2:8" x14ac:dyDescent="0.2">
      <c r="B242" s="486">
        <v>42683</v>
      </c>
      <c r="C242" t="s">
        <v>634</v>
      </c>
      <c r="D242" t="s">
        <v>501</v>
      </c>
      <c r="F242" s="487">
        <v>20000</v>
      </c>
      <c r="H242" s="487">
        <f t="shared" si="6"/>
        <v>20000</v>
      </c>
    </row>
    <row r="243" spans="2:8" x14ac:dyDescent="0.2">
      <c r="B243" s="486">
        <v>42675</v>
      </c>
      <c r="C243" t="s">
        <v>500</v>
      </c>
      <c r="D243" t="s">
        <v>633</v>
      </c>
      <c r="F243" s="487">
        <v>100000</v>
      </c>
      <c r="H243" s="487">
        <f t="shared" si="6"/>
        <v>100000</v>
      </c>
    </row>
    <row r="244" spans="2:8" x14ac:dyDescent="0.2">
      <c r="B244" s="486">
        <v>42715</v>
      </c>
      <c r="C244" t="s">
        <v>632</v>
      </c>
      <c r="D244" t="s">
        <v>633</v>
      </c>
      <c r="F244" s="487">
        <v>200000</v>
      </c>
      <c r="H244" s="487">
        <f t="shared" si="6"/>
        <v>200000</v>
      </c>
    </row>
    <row r="245" spans="2:8" x14ac:dyDescent="0.2">
      <c r="B245" s="486">
        <v>42726</v>
      </c>
      <c r="C245" t="s">
        <v>635</v>
      </c>
      <c r="D245" t="s">
        <v>501</v>
      </c>
      <c r="E245">
        <v>11479491</v>
      </c>
      <c r="F245" s="487">
        <v>348204</v>
      </c>
      <c r="H245" s="487">
        <f t="shared" si="6"/>
        <v>348204</v>
      </c>
    </row>
    <row r="246" spans="2:8" x14ac:dyDescent="0.2">
      <c r="B246" s="486">
        <v>42536</v>
      </c>
      <c r="C246" t="s">
        <v>581</v>
      </c>
      <c r="D246" t="s">
        <v>501</v>
      </c>
      <c r="F246" s="487">
        <v>50000</v>
      </c>
      <c r="H246" s="487">
        <f t="shared" si="6"/>
        <v>50000</v>
      </c>
    </row>
    <row r="247" spans="2:8" x14ac:dyDescent="0.2">
      <c r="B247" s="486">
        <v>42382</v>
      </c>
      <c r="C247" t="s">
        <v>502</v>
      </c>
      <c r="D247" t="s">
        <v>501</v>
      </c>
      <c r="F247" s="487">
        <v>54700</v>
      </c>
      <c r="H247" s="487">
        <f t="shared" si="6"/>
        <v>54700</v>
      </c>
    </row>
    <row r="248" spans="2:8" x14ac:dyDescent="0.2">
      <c r="B248" s="486">
        <v>42405</v>
      </c>
      <c r="C248" t="s">
        <v>502</v>
      </c>
      <c r="D248" t="s">
        <v>501</v>
      </c>
      <c r="F248" s="487">
        <v>34700</v>
      </c>
      <c r="H248" s="487">
        <f t="shared" si="6"/>
        <v>34700</v>
      </c>
    </row>
    <row r="249" spans="2:8" x14ac:dyDescent="0.2">
      <c r="B249" s="486">
        <v>42409</v>
      </c>
      <c r="C249" t="s">
        <v>502</v>
      </c>
      <c r="D249" t="s">
        <v>501</v>
      </c>
      <c r="F249" s="487">
        <v>349900</v>
      </c>
      <c r="H249" s="487">
        <f t="shared" si="6"/>
        <v>349900</v>
      </c>
    </row>
    <row r="250" spans="2:8" x14ac:dyDescent="0.2">
      <c r="B250" s="486">
        <v>42422</v>
      </c>
      <c r="C250" t="s">
        <v>502</v>
      </c>
      <c r="D250" t="s">
        <v>501</v>
      </c>
      <c r="F250" s="487">
        <v>369700</v>
      </c>
      <c r="H250" s="487">
        <f t="shared" si="6"/>
        <v>369700</v>
      </c>
    </row>
    <row r="251" spans="2:8" x14ac:dyDescent="0.2">
      <c r="B251" s="486">
        <v>42428</v>
      </c>
      <c r="C251" t="s">
        <v>502</v>
      </c>
      <c r="D251" t="s">
        <v>501</v>
      </c>
      <c r="F251" s="487">
        <v>106000</v>
      </c>
      <c r="H251" s="487">
        <f t="shared" si="6"/>
        <v>106000</v>
      </c>
    </row>
    <row r="252" spans="2:8" x14ac:dyDescent="0.2">
      <c r="B252" s="486">
        <v>42436</v>
      </c>
      <c r="C252" t="s">
        <v>502</v>
      </c>
      <c r="D252" t="s">
        <v>501</v>
      </c>
      <c r="F252" s="487">
        <v>208000</v>
      </c>
      <c r="H252" s="487">
        <f t="shared" si="6"/>
        <v>208000</v>
      </c>
    </row>
    <row r="253" spans="2:8" x14ac:dyDescent="0.2">
      <c r="B253" s="486">
        <v>42442</v>
      </c>
      <c r="C253" t="s">
        <v>502</v>
      </c>
      <c r="D253" t="s">
        <v>501</v>
      </c>
      <c r="F253" s="487">
        <v>54700</v>
      </c>
      <c r="H253" s="487">
        <f t="shared" si="6"/>
        <v>54700</v>
      </c>
    </row>
    <row r="254" spans="2:8" x14ac:dyDescent="0.2">
      <c r="B254" s="486">
        <v>42444</v>
      </c>
      <c r="C254" t="s">
        <v>502</v>
      </c>
      <c r="D254" t="s">
        <v>501</v>
      </c>
      <c r="F254" s="487">
        <v>150000</v>
      </c>
      <c r="H254" s="487">
        <f t="shared" si="6"/>
        <v>150000</v>
      </c>
    </row>
    <row r="255" spans="2:8" x14ac:dyDescent="0.2">
      <c r="B255" s="486">
        <v>42448</v>
      </c>
      <c r="C255" t="s">
        <v>502</v>
      </c>
      <c r="D255" t="s">
        <v>501</v>
      </c>
      <c r="F255" s="487">
        <v>24700</v>
      </c>
      <c r="H255" s="487">
        <f t="shared" si="6"/>
        <v>24700</v>
      </c>
    </row>
    <row r="256" spans="2:8" x14ac:dyDescent="0.2">
      <c r="B256" s="486">
        <v>42462</v>
      </c>
      <c r="C256" t="s">
        <v>502</v>
      </c>
      <c r="D256" t="s">
        <v>558</v>
      </c>
      <c r="F256" s="487">
        <v>106000</v>
      </c>
      <c r="H256" s="487">
        <f t="shared" si="6"/>
        <v>106000</v>
      </c>
    </row>
    <row r="257" spans="2:8" x14ac:dyDescent="0.2">
      <c r="B257" s="486">
        <v>42469</v>
      </c>
      <c r="C257" t="s">
        <v>502</v>
      </c>
      <c r="D257" t="s">
        <v>501</v>
      </c>
      <c r="F257" s="487">
        <v>106000</v>
      </c>
      <c r="H257" s="487">
        <f t="shared" si="6"/>
        <v>106000</v>
      </c>
    </row>
    <row r="258" spans="2:8" x14ac:dyDescent="0.2">
      <c r="B258" s="486">
        <v>42481</v>
      </c>
      <c r="C258" t="s">
        <v>502</v>
      </c>
      <c r="D258" t="s">
        <v>501</v>
      </c>
      <c r="F258" s="487">
        <v>50000</v>
      </c>
      <c r="H258" s="487">
        <f t="shared" si="6"/>
        <v>50000</v>
      </c>
    </row>
    <row r="259" spans="2:8" x14ac:dyDescent="0.2">
      <c r="B259" s="486">
        <v>42488</v>
      </c>
      <c r="C259" t="s">
        <v>502</v>
      </c>
      <c r="D259" t="s">
        <v>501</v>
      </c>
      <c r="F259" s="487">
        <v>50000</v>
      </c>
      <c r="H259" s="487">
        <f t="shared" si="6"/>
        <v>50000</v>
      </c>
    </row>
    <row r="260" spans="2:8" x14ac:dyDescent="0.2">
      <c r="B260" s="486">
        <v>42496</v>
      </c>
      <c r="C260" t="s">
        <v>502</v>
      </c>
      <c r="D260" t="s">
        <v>501</v>
      </c>
      <c r="F260" s="487">
        <v>400000</v>
      </c>
      <c r="H260" s="487">
        <f t="shared" si="6"/>
        <v>400000</v>
      </c>
    </row>
    <row r="261" spans="2:8" x14ac:dyDescent="0.2">
      <c r="B261" s="486">
        <v>42499</v>
      </c>
      <c r="C261" t="s">
        <v>502</v>
      </c>
      <c r="D261" t="s">
        <v>501</v>
      </c>
      <c r="F261" s="487">
        <v>49700</v>
      </c>
      <c r="H261" s="487">
        <f t="shared" si="6"/>
        <v>49700</v>
      </c>
    </row>
    <row r="262" spans="2:8" x14ac:dyDescent="0.2">
      <c r="B262" s="486">
        <v>42529</v>
      </c>
      <c r="C262" t="s">
        <v>502</v>
      </c>
      <c r="D262" t="s">
        <v>501</v>
      </c>
      <c r="F262" s="487">
        <v>299400</v>
      </c>
      <c r="H262" s="487">
        <f t="shared" si="6"/>
        <v>299400</v>
      </c>
    </row>
    <row r="263" spans="2:8" x14ac:dyDescent="0.2">
      <c r="B263" s="486">
        <v>42529</v>
      </c>
      <c r="C263" t="s">
        <v>502</v>
      </c>
      <c r="D263" t="s">
        <v>501</v>
      </c>
      <c r="F263" s="487">
        <v>290600</v>
      </c>
      <c r="H263" s="487">
        <f t="shared" si="6"/>
        <v>290600</v>
      </c>
    </row>
    <row r="264" spans="2:8" x14ac:dyDescent="0.2">
      <c r="B264" s="486">
        <v>42530</v>
      </c>
      <c r="C264" t="s">
        <v>502</v>
      </c>
      <c r="D264" t="s">
        <v>501</v>
      </c>
      <c r="F264" s="487">
        <v>30000</v>
      </c>
      <c r="H264" s="487">
        <f t="shared" si="6"/>
        <v>30000</v>
      </c>
    </row>
    <row r="265" spans="2:8" x14ac:dyDescent="0.2">
      <c r="B265" s="486">
        <v>42563</v>
      </c>
      <c r="C265" t="s">
        <v>502</v>
      </c>
      <c r="D265" t="s">
        <v>501</v>
      </c>
      <c r="F265" s="487">
        <v>24700</v>
      </c>
      <c r="H265" s="487">
        <f t="shared" si="6"/>
        <v>24700</v>
      </c>
    </row>
    <row r="266" spans="2:8" x14ac:dyDescent="0.2">
      <c r="B266" s="486">
        <v>42552</v>
      </c>
      <c r="C266" t="s">
        <v>502</v>
      </c>
      <c r="D266" t="s">
        <v>501</v>
      </c>
      <c r="F266" s="487">
        <v>54700</v>
      </c>
      <c r="H266" s="487">
        <f t="shared" si="6"/>
        <v>54700</v>
      </c>
    </row>
    <row r="267" spans="2:8" x14ac:dyDescent="0.2">
      <c r="B267" s="486">
        <v>42557</v>
      </c>
      <c r="C267" t="s">
        <v>502</v>
      </c>
      <c r="D267" t="s">
        <v>501</v>
      </c>
      <c r="F267" s="487">
        <v>14700</v>
      </c>
      <c r="H267" s="487">
        <f t="shared" si="6"/>
        <v>14700</v>
      </c>
    </row>
    <row r="268" spans="2:8" x14ac:dyDescent="0.2">
      <c r="B268" s="486">
        <v>42555</v>
      </c>
      <c r="C268" t="s">
        <v>502</v>
      </c>
      <c r="D268" t="s">
        <v>501</v>
      </c>
      <c r="F268" s="487">
        <v>20000</v>
      </c>
      <c r="H268" s="487">
        <f t="shared" si="6"/>
        <v>20000</v>
      </c>
    </row>
    <row r="269" spans="2:8" x14ac:dyDescent="0.2">
      <c r="B269" s="486">
        <v>42598</v>
      </c>
      <c r="C269" t="s">
        <v>502</v>
      </c>
      <c r="D269" t="s">
        <v>501</v>
      </c>
      <c r="F269" s="487">
        <v>76000</v>
      </c>
      <c r="H269" s="487">
        <f t="shared" si="6"/>
        <v>76000</v>
      </c>
    </row>
    <row r="270" spans="2:8" x14ac:dyDescent="0.2">
      <c r="B270" s="486">
        <v>42631</v>
      </c>
      <c r="C270" t="s">
        <v>502</v>
      </c>
      <c r="D270" t="s">
        <v>501</v>
      </c>
      <c r="F270" s="487">
        <v>100000</v>
      </c>
      <c r="H270" s="487">
        <f t="shared" si="6"/>
        <v>100000</v>
      </c>
    </row>
    <row r="271" spans="2:8" x14ac:dyDescent="0.2">
      <c r="B271" s="486">
        <v>42519</v>
      </c>
      <c r="C271" t="s">
        <v>575</v>
      </c>
      <c r="D271" t="s">
        <v>501</v>
      </c>
      <c r="F271" s="487">
        <v>100000</v>
      </c>
      <c r="H271" s="487">
        <f t="shared" si="6"/>
        <v>100000</v>
      </c>
    </row>
    <row r="272" spans="2:8" x14ac:dyDescent="0.2">
      <c r="B272" s="486">
        <v>42472</v>
      </c>
      <c r="C272" t="s">
        <v>566</v>
      </c>
      <c r="D272" t="s">
        <v>501</v>
      </c>
      <c r="F272" s="487">
        <v>100000</v>
      </c>
      <c r="H272" s="487">
        <f t="shared" si="6"/>
        <v>100000</v>
      </c>
    </row>
    <row r="273" spans="2:8" x14ac:dyDescent="0.2">
      <c r="B273" s="486">
        <v>42491</v>
      </c>
      <c r="C273" t="s">
        <v>566</v>
      </c>
      <c r="D273" t="s">
        <v>501</v>
      </c>
      <c r="F273" s="487">
        <v>50000</v>
      </c>
      <c r="H273" s="487">
        <f t="shared" si="6"/>
        <v>50000</v>
      </c>
    </row>
    <row r="274" spans="2:8" x14ac:dyDescent="0.2">
      <c r="B274" s="486">
        <v>42532</v>
      </c>
      <c r="C274" t="s">
        <v>566</v>
      </c>
      <c r="D274" t="s">
        <v>501</v>
      </c>
      <c r="F274" s="487">
        <v>150000</v>
      </c>
      <c r="H274" s="487">
        <f t="shared" si="6"/>
        <v>150000</v>
      </c>
    </row>
    <row r="275" spans="2:8" x14ac:dyDescent="0.2">
      <c r="B275" s="486">
        <v>42544</v>
      </c>
      <c r="C275" t="s">
        <v>566</v>
      </c>
      <c r="D275" t="s">
        <v>501</v>
      </c>
      <c r="F275" s="487">
        <v>50000</v>
      </c>
      <c r="H275" s="487">
        <f t="shared" si="6"/>
        <v>50000</v>
      </c>
    </row>
    <row r="276" spans="2:8" x14ac:dyDescent="0.2">
      <c r="B276" s="486">
        <v>42601</v>
      </c>
      <c r="C276" t="s">
        <v>566</v>
      </c>
      <c r="D276" t="s">
        <v>501</v>
      </c>
      <c r="F276" s="487">
        <v>24700</v>
      </c>
      <c r="H276" s="487">
        <f t="shared" si="6"/>
        <v>24700</v>
      </c>
    </row>
    <row r="277" spans="2:8" x14ac:dyDescent="0.2">
      <c r="B277" s="486">
        <v>42549</v>
      </c>
      <c r="C277" t="s">
        <v>588</v>
      </c>
      <c r="D277" t="s">
        <v>501</v>
      </c>
      <c r="F277" s="487">
        <v>76000</v>
      </c>
      <c r="H277" s="487">
        <f t="shared" si="6"/>
        <v>76000</v>
      </c>
    </row>
    <row r="278" spans="2:8" x14ac:dyDescent="0.2">
      <c r="B278" s="486">
        <v>42398</v>
      </c>
      <c r="C278" t="s">
        <v>500</v>
      </c>
      <c r="D278" t="s">
        <v>501</v>
      </c>
      <c r="F278" s="487">
        <v>160000</v>
      </c>
      <c r="H278" s="487">
        <f t="shared" si="6"/>
        <v>160000</v>
      </c>
    </row>
    <row r="279" spans="2:8" x14ac:dyDescent="0.2">
      <c r="B279" s="486">
        <v>42409</v>
      </c>
      <c r="C279" t="s">
        <v>500</v>
      </c>
      <c r="D279" t="s">
        <v>501</v>
      </c>
      <c r="F279" s="487">
        <v>70000</v>
      </c>
      <c r="H279" s="487">
        <f t="shared" si="6"/>
        <v>70000</v>
      </c>
    </row>
    <row r="280" spans="2:8" x14ac:dyDescent="0.2">
      <c r="B280" s="486">
        <v>42448</v>
      </c>
      <c r="C280" t="s">
        <v>500</v>
      </c>
      <c r="D280" t="s">
        <v>501</v>
      </c>
      <c r="F280" s="487">
        <v>350000</v>
      </c>
      <c r="H280" s="487">
        <f t="shared" si="6"/>
        <v>350000</v>
      </c>
    </row>
    <row r="281" spans="2:8" x14ac:dyDescent="0.2">
      <c r="B281" s="486">
        <v>42466</v>
      </c>
      <c r="C281" t="s">
        <v>500</v>
      </c>
      <c r="D281" t="s">
        <v>501</v>
      </c>
      <c r="F281" s="487">
        <v>50000</v>
      </c>
      <c r="H281" s="487">
        <f t="shared" si="6"/>
        <v>50000</v>
      </c>
    </row>
    <row r="282" spans="2:8" x14ac:dyDescent="0.2">
      <c r="B282" s="486">
        <v>42488</v>
      </c>
      <c r="C282" t="s">
        <v>500</v>
      </c>
      <c r="D282" t="s">
        <v>501</v>
      </c>
      <c r="F282" s="487">
        <v>100000</v>
      </c>
      <c r="H282" s="487">
        <f t="shared" si="6"/>
        <v>100000</v>
      </c>
    </row>
    <row r="283" spans="2:8" x14ac:dyDescent="0.2">
      <c r="B283" s="486">
        <v>42542</v>
      </c>
      <c r="C283" t="s">
        <v>500</v>
      </c>
      <c r="D283" t="s">
        <v>501</v>
      </c>
      <c r="F283" s="487">
        <v>260000</v>
      </c>
      <c r="H283" s="487">
        <f t="shared" si="6"/>
        <v>260000</v>
      </c>
    </row>
    <row r="284" spans="2:8" x14ac:dyDescent="0.2">
      <c r="B284" s="486">
        <v>42548</v>
      </c>
      <c r="C284" t="s">
        <v>500</v>
      </c>
      <c r="D284" t="s">
        <v>501</v>
      </c>
      <c r="F284" s="487">
        <v>24700</v>
      </c>
      <c r="H284" s="487">
        <f t="shared" si="6"/>
        <v>24700</v>
      </c>
    </row>
    <row r="285" spans="2:8" x14ac:dyDescent="0.2">
      <c r="B285" s="486">
        <v>42551</v>
      </c>
      <c r="C285" t="s">
        <v>500</v>
      </c>
      <c r="D285" t="s">
        <v>501</v>
      </c>
      <c r="F285" s="487">
        <v>14700</v>
      </c>
      <c r="H285" s="487">
        <f t="shared" si="6"/>
        <v>14700</v>
      </c>
    </row>
    <row r="286" spans="2:8" x14ac:dyDescent="0.2">
      <c r="B286" s="486">
        <v>42567</v>
      </c>
      <c r="C286" t="s">
        <v>500</v>
      </c>
      <c r="D286" t="s">
        <v>501</v>
      </c>
      <c r="F286" s="487">
        <v>600000</v>
      </c>
      <c r="H286" s="487">
        <f t="shared" si="6"/>
        <v>600000</v>
      </c>
    </row>
    <row r="287" spans="2:8" x14ac:dyDescent="0.2">
      <c r="B287" s="486">
        <v>42557</v>
      </c>
      <c r="C287" t="s">
        <v>500</v>
      </c>
      <c r="D287" t="s">
        <v>501</v>
      </c>
      <c r="F287" s="487">
        <v>74000</v>
      </c>
      <c r="H287" s="487">
        <f t="shared" si="6"/>
        <v>74000</v>
      </c>
    </row>
    <row r="288" spans="2:8" x14ac:dyDescent="0.2">
      <c r="B288" s="486">
        <v>42576</v>
      </c>
      <c r="C288" t="s">
        <v>500</v>
      </c>
      <c r="D288" t="s">
        <v>501</v>
      </c>
      <c r="F288" s="487">
        <v>17100</v>
      </c>
      <c r="H288" s="487">
        <f t="shared" si="6"/>
        <v>17100</v>
      </c>
    </row>
    <row r="289" spans="2:11" x14ac:dyDescent="0.2">
      <c r="B289" s="486">
        <v>42573</v>
      </c>
      <c r="C289" t="s">
        <v>500</v>
      </c>
      <c r="D289" t="s">
        <v>501</v>
      </c>
      <c r="F289" s="487">
        <v>76000</v>
      </c>
      <c r="H289" s="487">
        <f t="shared" si="6"/>
        <v>76000</v>
      </c>
    </row>
    <row r="290" spans="2:11" x14ac:dyDescent="0.2">
      <c r="B290" s="486">
        <v>42635</v>
      </c>
      <c r="C290" t="s">
        <v>500</v>
      </c>
      <c r="D290" t="s">
        <v>501</v>
      </c>
      <c r="F290" s="487">
        <v>96000</v>
      </c>
      <c r="H290" s="487">
        <f t="shared" si="6"/>
        <v>96000</v>
      </c>
    </row>
    <row r="291" spans="2:11" x14ac:dyDescent="0.2">
      <c r="B291" s="486">
        <v>42630</v>
      </c>
      <c r="C291" t="s">
        <v>500</v>
      </c>
      <c r="D291" t="s">
        <v>501</v>
      </c>
      <c r="E291">
        <v>835221053</v>
      </c>
      <c r="F291" s="487">
        <v>500000</v>
      </c>
      <c r="H291" s="487">
        <f t="shared" si="6"/>
        <v>500000</v>
      </c>
    </row>
    <row r="292" spans="2:11" x14ac:dyDescent="0.2">
      <c r="B292" s="486">
        <v>42643</v>
      </c>
      <c r="C292" t="s">
        <v>500</v>
      </c>
      <c r="D292" t="s">
        <v>501</v>
      </c>
      <c r="E292">
        <v>85031718</v>
      </c>
      <c r="F292" s="487">
        <v>140000</v>
      </c>
      <c r="H292" s="487">
        <f t="shared" si="6"/>
        <v>140000</v>
      </c>
    </row>
    <row r="293" spans="2:11" x14ac:dyDescent="0.2">
      <c r="B293" s="486">
        <v>42621</v>
      </c>
      <c r="C293" t="s">
        <v>500</v>
      </c>
      <c r="D293" t="s">
        <v>501</v>
      </c>
      <c r="E293">
        <v>82841258</v>
      </c>
      <c r="F293" s="487">
        <v>200000</v>
      </c>
      <c r="H293" s="487">
        <f t="shared" si="6"/>
        <v>200000</v>
      </c>
    </row>
    <row r="294" spans="2:11" x14ac:dyDescent="0.2">
      <c r="B294" s="486">
        <v>42405</v>
      </c>
      <c r="C294" t="s">
        <v>507</v>
      </c>
      <c r="D294" t="s">
        <v>501</v>
      </c>
      <c r="F294" s="487">
        <v>30000</v>
      </c>
      <c r="H294" s="487">
        <f t="shared" si="6"/>
        <v>30000</v>
      </c>
    </row>
    <row r="295" spans="2:11" x14ac:dyDescent="0.2">
      <c r="B295" s="486">
        <v>42421</v>
      </c>
      <c r="C295" t="s">
        <v>507</v>
      </c>
      <c r="D295" t="s">
        <v>501</v>
      </c>
      <c r="F295" s="487">
        <v>14700</v>
      </c>
      <c r="H295" s="487">
        <f t="shared" si="6"/>
        <v>14700</v>
      </c>
    </row>
    <row r="296" spans="2:11" x14ac:dyDescent="0.2">
      <c r="B296" s="486">
        <v>42464</v>
      </c>
      <c r="C296" t="s">
        <v>507</v>
      </c>
      <c r="D296" t="s">
        <v>501</v>
      </c>
      <c r="E296">
        <v>7040</v>
      </c>
      <c r="F296" s="487">
        <v>54700</v>
      </c>
      <c r="H296" s="487">
        <f t="shared" si="6"/>
        <v>54700</v>
      </c>
    </row>
    <row r="297" spans="2:11" x14ac:dyDescent="0.2">
      <c r="B297" s="486"/>
      <c r="F297" s="496">
        <f>SUM(F236:F296)</f>
        <v>7962504</v>
      </c>
      <c r="G297" s="496">
        <f t="shared" ref="G297:H297" si="7">SUM(G236:G296)</f>
        <v>0</v>
      </c>
      <c r="H297" s="496">
        <f t="shared" si="7"/>
        <v>7962504</v>
      </c>
    </row>
    <row r="298" spans="2:11" x14ac:dyDescent="0.2">
      <c r="B298" s="486"/>
      <c r="F298" s="487"/>
      <c r="H298" s="487"/>
    </row>
    <row r="299" spans="2:11" ht="13.5" thickBot="1" x14ac:dyDescent="0.25">
      <c r="B299" s="486"/>
      <c r="F299" s="487"/>
      <c r="H299" s="487"/>
      <c r="K299" t="s">
        <v>649</v>
      </c>
    </row>
    <row r="300" spans="2:11" ht="13.5" thickBot="1" x14ac:dyDescent="0.25">
      <c r="B300" s="1112" t="s">
        <v>638</v>
      </c>
      <c r="C300" s="1113"/>
      <c r="D300" s="1113"/>
      <c r="E300" s="1113"/>
      <c r="F300" s="1113"/>
      <c r="G300" s="1113"/>
      <c r="H300" s="1114"/>
    </row>
    <row r="301" spans="2:11" x14ac:dyDescent="0.2">
      <c r="B301" s="500">
        <v>42443</v>
      </c>
      <c r="C301" s="501" t="s">
        <v>524</v>
      </c>
      <c r="D301" s="501" t="s">
        <v>525</v>
      </c>
      <c r="E301" s="501"/>
      <c r="F301" s="502">
        <v>150000</v>
      </c>
      <c r="G301" s="501"/>
      <c r="H301" s="502">
        <v>150000</v>
      </c>
      <c r="I301" t="s">
        <v>648</v>
      </c>
    </row>
    <row r="302" spans="2:11" x14ac:dyDescent="0.2">
      <c r="B302" s="500">
        <v>42696</v>
      </c>
      <c r="C302" s="501" t="s">
        <v>615</v>
      </c>
      <c r="D302" s="501" t="s">
        <v>616</v>
      </c>
      <c r="E302" s="501"/>
      <c r="F302" s="502">
        <v>4200</v>
      </c>
      <c r="G302" s="501"/>
      <c r="H302" s="502">
        <v>4200</v>
      </c>
      <c r="I302" t="s">
        <v>647</v>
      </c>
    </row>
    <row r="303" spans="2:11" x14ac:dyDescent="0.2">
      <c r="B303" s="486"/>
      <c r="F303" s="487"/>
      <c r="H303" s="487"/>
    </row>
    <row r="304" spans="2:11" ht="13.5" thickBot="1" x14ac:dyDescent="0.25">
      <c r="B304" s="486"/>
      <c r="F304" s="487"/>
      <c r="H304" s="487"/>
    </row>
    <row r="305" spans="2:8" ht="13.5" thickBot="1" x14ac:dyDescent="0.25">
      <c r="B305" s="1112" t="s">
        <v>45</v>
      </c>
      <c r="C305" s="1113"/>
      <c r="D305" s="1113"/>
      <c r="E305" s="1113"/>
      <c r="F305" s="1113"/>
      <c r="G305" s="1113"/>
      <c r="H305" s="1114"/>
    </row>
    <row r="306" spans="2:8" ht="15.75" x14ac:dyDescent="0.25">
      <c r="B306" s="482">
        <v>42413</v>
      </c>
      <c r="C306" s="483" t="s">
        <v>481</v>
      </c>
      <c r="D306" s="484" t="s">
        <v>482</v>
      </c>
      <c r="E306" s="484"/>
      <c r="F306" s="485">
        <v>10000</v>
      </c>
      <c r="G306" s="484"/>
      <c r="H306" s="485">
        <v>10000</v>
      </c>
    </row>
    <row r="307" spans="2:8" x14ac:dyDescent="0.2">
      <c r="B307" s="486">
        <v>42460</v>
      </c>
      <c r="C307" t="s">
        <v>481</v>
      </c>
      <c r="D307" t="s">
        <v>552</v>
      </c>
      <c r="F307" s="487">
        <v>499904</v>
      </c>
      <c r="H307" s="487">
        <v>499904</v>
      </c>
    </row>
    <row r="308" spans="2:8" x14ac:dyDescent="0.2">
      <c r="B308" s="486">
        <v>42490</v>
      </c>
      <c r="C308" t="s">
        <v>481</v>
      </c>
      <c r="D308" t="s">
        <v>552</v>
      </c>
      <c r="F308" s="487">
        <v>443807</v>
      </c>
      <c r="H308" s="487">
        <v>443807</v>
      </c>
    </row>
    <row r="309" spans="2:8" x14ac:dyDescent="0.2">
      <c r="B309" s="486">
        <v>42582</v>
      </c>
      <c r="C309" t="s">
        <v>481</v>
      </c>
      <c r="D309" t="s">
        <v>552</v>
      </c>
      <c r="F309" s="487">
        <v>6787</v>
      </c>
      <c r="H309" s="487">
        <v>6787</v>
      </c>
    </row>
    <row r="310" spans="2:8" x14ac:dyDescent="0.2">
      <c r="B310" s="486">
        <v>42613</v>
      </c>
      <c r="C310" t="s">
        <v>481</v>
      </c>
      <c r="D310" t="s">
        <v>552</v>
      </c>
      <c r="F310" s="487">
        <v>79905</v>
      </c>
      <c r="H310" s="487">
        <v>79905</v>
      </c>
    </row>
    <row r="311" spans="2:8" x14ac:dyDescent="0.2">
      <c r="B311" s="486">
        <v>42643</v>
      </c>
      <c r="C311" t="s">
        <v>481</v>
      </c>
      <c r="D311" t="s">
        <v>552</v>
      </c>
      <c r="F311" s="487">
        <v>171001</v>
      </c>
      <c r="H311" s="487">
        <v>171001</v>
      </c>
    </row>
    <row r="312" spans="2:8" x14ac:dyDescent="0.2">
      <c r="B312" s="486">
        <v>42704</v>
      </c>
      <c r="C312" t="s">
        <v>481</v>
      </c>
      <c r="D312" t="s">
        <v>552</v>
      </c>
      <c r="F312" s="487">
        <v>103212</v>
      </c>
      <c r="H312" s="487">
        <v>103212</v>
      </c>
    </row>
    <row r="313" spans="2:8" x14ac:dyDescent="0.2">
      <c r="B313" s="486">
        <v>42735</v>
      </c>
      <c r="C313" t="s">
        <v>481</v>
      </c>
      <c r="D313" t="s">
        <v>552</v>
      </c>
      <c r="F313" s="487">
        <v>104020</v>
      </c>
      <c r="H313" s="487">
        <v>104020</v>
      </c>
    </row>
  </sheetData>
  <sortState ref="A4:J68">
    <sortCondition ref="C4:C68"/>
  </sortState>
  <mergeCells count="14">
    <mergeCell ref="B1:H1"/>
    <mergeCell ref="B2:H2"/>
    <mergeCell ref="B233:H233"/>
    <mergeCell ref="B234:H234"/>
    <mergeCell ref="B73:H73"/>
    <mergeCell ref="B140:H140"/>
    <mergeCell ref="B166:H166"/>
    <mergeCell ref="B188:H188"/>
    <mergeCell ref="B195:H195"/>
    <mergeCell ref="B300:H300"/>
    <mergeCell ref="B210:H210"/>
    <mergeCell ref="B223:H223"/>
    <mergeCell ref="B206:H206"/>
    <mergeCell ref="B305:H305"/>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5"/>
  <sheetViews>
    <sheetView topLeftCell="C1" workbookViewId="0">
      <selection activeCell="I26" sqref="I26"/>
    </sheetView>
  </sheetViews>
  <sheetFormatPr baseColWidth="10" defaultColWidth="11.42578125" defaultRowHeight="12.75" x14ac:dyDescent="0.2"/>
  <cols>
    <col min="1" max="1" width="4.140625" customWidth="1"/>
    <col min="2" max="2" width="13.42578125" customWidth="1"/>
    <col min="3" max="3" width="20.7109375" customWidth="1"/>
    <col min="4" max="4" width="22.140625" customWidth="1"/>
    <col min="6" max="6" width="16.42578125" customWidth="1"/>
    <col min="7" max="7" width="12.85546875" customWidth="1"/>
    <col min="8" max="8" width="13" customWidth="1"/>
  </cols>
  <sheetData>
    <row r="1" spans="1:8" ht="21" thickBot="1" x14ac:dyDescent="0.35">
      <c r="B1" s="1029" t="s">
        <v>479</v>
      </c>
      <c r="C1" s="1030"/>
      <c r="D1" s="1030"/>
      <c r="E1" s="1030"/>
      <c r="F1" s="1030"/>
      <c r="G1" s="1030"/>
      <c r="H1" s="1031"/>
    </row>
    <row r="2" spans="1:8" ht="13.5" thickBot="1" x14ac:dyDescent="0.25">
      <c r="B2" s="1032"/>
      <c r="C2" s="1033"/>
      <c r="D2" s="1033"/>
      <c r="E2" s="1033"/>
      <c r="F2" s="1033"/>
      <c r="G2" s="1033"/>
      <c r="H2" s="1034"/>
    </row>
    <row r="3" spans="1:8" ht="19.5" thickBot="1" x14ac:dyDescent="0.35">
      <c r="B3" s="470" t="s">
        <v>51</v>
      </c>
      <c r="C3" s="471" t="s">
        <v>54</v>
      </c>
      <c r="D3" s="471" t="s">
        <v>55</v>
      </c>
      <c r="E3" s="472" t="s">
        <v>480</v>
      </c>
      <c r="F3" s="473" t="s">
        <v>56</v>
      </c>
      <c r="G3" s="473" t="s">
        <v>57</v>
      </c>
      <c r="H3" s="474" t="s">
        <v>38</v>
      </c>
    </row>
    <row r="4" spans="1:8" ht="18.75" x14ac:dyDescent="0.3">
      <c r="B4" s="475"/>
      <c r="C4" s="476"/>
      <c r="D4" s="477"/>
      <c r="E4" s="478"/>
      <c r="F4" s="479"/>
      <c r="G4" s="480"/>
      <c r="H4" s="481"/>
    </row>
    <row r="5" spans="1:8" ht="15.75" x14ac:dyDescent="0.25">
      <c r="A5">
        <v>1</v>
      </c>
      <c r="B5" s="482">
        <v>42413</v>
      </c>
      <c r="C5" s="483" t="s">
        <v>481</v>
      </c>
      <c r="D5" s="484" t="s">
        <v>482</v>
      </c>
      <c r="E5" s="484"/>
      <c r="F5" s="485">
        <v>10000</v>
      </c>
      <c r="G5" s="484"/>
      <c r="H5" s="485">
        <v>10000</v>
      </c>
    </row>
    <row r="6" spans="1:8" x14ac:dyDescent="0.2">
      <c r="A6">
        <v>2</v>
      </c>
      <c r="B6" s="486">
        <v>42382</v>
      </c>
      <c r="C6" t="s">
        <v>483</v>
      </c>
      <c r="D6" t="s">
        <v>98</v>
      </c>
      <c r="F6" s="487">
        <v>44476</v>
      </c>
      <c r="G6" s="487">
        <v>2224</v>
      </c>
      <c r="H6" s="487">
        <v>46700</v>
      </c>
    </row>
    <row r="7" spans="1:8" x14ac:dyDescent="0.2">
      <c r="A7">
        <v>3</v>
      </c>
      <c r="B7" s="486">
        <v>42382</v>
      </c>
      <c r="C7" t="s">
        <v>484</v>
      </c>
      <c r="D7" t="s">
        <v>98</v>
      </c>
      <c r="E7">
        <v>56567</v>
      </c>
      <c r="F7" s="487">
        <v>13103</v>
      </c>
      <c r="G7" s="487">
        <v>2096</v>
      </c>
      <c r="H7" s="487">
        <v>15200</v>
      </c>
    </row>
    <row r="8" spans="1:8" x14ac:dyDescent="0.2">
      <c r="A8">
        <v>4</v>
      </c>
      <c r="B8" s="486">
        <v>42382</v>
      </c>
      <c r="C8" t="s">
        <v>485</v>
      </c>
      <c r="D8" t="s">
        <v>486</v>
      </c>
      <c r="E8">
        <v>10520</v>
      </c>
      <c r="F8" s="487">
        <v>34483</v>
      </c>
      <c r="G8" s="487">
        <v>5517</v>
      </c>
      <c r="H8" s="487">
        <v>40000</v>
      </c>
    </row>
    <row r="9" spans="1:8" x14ac:dyDescent="0.2">
      <c r="A9">
        <v>5</v>
      </c>
      <c r="B9" s="486">
        <v>42382</v>
      </c>
      <c r="C9" t="s">
        <v>484</v>
      </c>
      <c r="D9" t="s">
        <v>98</v>
      </c>
      <c r="E9">
        <v>56566</v>
      </c>
      <c r="F9" s="487">
        <v>32413</v>
      </c>
      <c r="G9" s="487">
        <v>5182</v>
      </c>
      <c r="H9" s="487">
        <v>37600</v>
      </c>
    </row>
    <row r="10" spans="1:8" x14ac:dyDescent="0.2">
      <c r="A10">
        <v>6</v>
      </c>
      <c r="B10" s="486">
        <v>42382</v>
      </c>
      <c r="C10" t="s">
        <v>487</v>
      </c>
      <c r="D10" t="s">
        <v>488</v>
      </c>
      <c r="E10">
        <v>4908</v>
      </c>
      <c r="F10" s="487">
        <v>146552</v>
      </c>
      <c r="G10" s="487">
        <v>23448</v>
      </c>
      <c r="H10" s="487">
        <v>170000</v>
      </c>
    </row>
    <row r="11" spans="1:8" x14ac:dyDescent="0.2">
      <c r="A11">
        <v>7</v>
      </c>
      <c r="B11" s="486">
        <v>42399</v>
      </c>
      <c r="C11" t="s">
        <v>489</v>
      </c>
      <c r="D11" t="s">
        <v>98</v>
      </c>
      <c r="E11">
        <v>1035753</v>
      </c>
      <c r="F11" s="487">
        <v>18350</v>
      </c>
      <c r="H11" s="487">
        <v>18350</v>
      </c>
    </row>
    <row r="12" spans="1:8" x14ac:dyDescent="0.2">
      <c r="A12">
        <v>8</v>
      </c>
      <c r="B12" s="486">
        <v>42382</v>
      </c>
      <c r="C12" t="s">
        <v>393</v>
      </c>
      <c r="D12" t="s">
        <v>490</v>
      </c>
      <c r="F12" s="487">
        <v>191000</v>
      </c>
      <c r="H12" s="487">
        <v>191000</v>
      </c>
    </row>
    <row r="13" spans="1:8" x14ac:dyDescent="0.2">
      <c r="A13">
        <v>9</v>
      </c>
      <c r="B13" s="486">
        <v>42395</v>
      </c>
      <c r="C13" t="s">
        <v>491</v>
      </c>
      <c r="D13" t="s">
        <v>492</v>
      </c>
      <c r="F13" s="487">
        <v>92890</v>
      </c>
      <c r="H13" s="487">
        <v>92890</v>
      </c>
    </row>
    <row r="14" spans="1:8" x14ac:dyDescent="0.2">
      <c r="A14">
        <v>10</v>
      </c>
      <c r="B14" s="486">
        <v>42389</v>
      </c>
      <c r="C14" t="s">
        <v>493</v>
      </c>
      <c r="D14" t="s">
        <v>494</v>
      </c>
      <c r="F14" s="487">
        <v>18480</v>
      </c>
      <c r="H14" s="487">
        <v>18480</v>
      </c>
    </row>
    <row r="15" spans="1:8" x14ac:dyDescent="0.2">
      <c r="A15">
        <v>11</v>
      </c>
      <c r="B15" s="486">
        <v>42385</v>
      </c>
      <c r="C15" t="s">
        <v>495</v>
      </c>
      <c r="D15" t="s">
        <v>21</v>
      </c>
      <c r="F15" s="487">
        <v>4000</v>
      </c>
      <c r="H15" s="487">
        <v>4000</v>
      </c>
    </row>
    <row r="16" spans="1:8" x14ac:dyDescent="0.2">
      <c r="A16">
        <v>12</v>
      </c>
      <c r="B16" s="486">
        <v>42389</v>
      </c>
      <c r="C16" t="s">
        <v>493</v>
      </c>
      <c r="D16" t="s">
        <v>494</v>
      </c>
      <c r="F16" s="487">
        <v>21024</v>
      </c>
      <c r="H16" s="487">
        <v>21024</v>
      </c>
    </row>
    <row r="17" spans="1:8" x14ac:dyDescent="0.2">
      <c r="A17">
        <v>13</v>
      </c>
      <c r="B17" s="486">
        <v>42397</v>
      </c>
      <c r="C17" t="s">
        <v>496</v>
      </c>
      <c r="D17" t="s">
        <v>98</v>
      </c>
      <c r="F17" s="487">
        <v>97200</v>
      </c>
      <c r="H17" s="487">
        <v>97200</v>
      </c>
    </row>
    <row r="18" spans="1:8" x14ac:dyDescent="0.2">
      <c r="A18">
        <v>14</v>
      </c>
      <c r="B18" s="486">
        <v>42389</v>
      </c>
      <c r="C18" t="s">
        <v>493</v>
      </c>
      <c r="D18" t="s">
        <v>494</v>
      </c>
      <c r="F18" s="487">
        <v>13338</v>
      </c>
      <c r="H18" s="487">
        <v>13338</v>
      </c>
    </row>
    <row r="19" spans="1:8" x14ac:dyDescent="0.2">
      <c r="A19">
        <v>15</v>
      </c>
      <c r="B19" s="486">
        <v>42394</v>
      </c>
      <c r="C19" t="s">
        <v>497</v>
      </c>
      <c r="D19" t="s">
        <v>498</v>
      </c>
      <c r="F19" s="487">
        <v>24250</v>
      </c>
      <c r="H19" s="487">
        <v>24250</v>
      </c>
    </row>
    <row r="20" spans="1:8" x14ac:dyDescent="0.2">
      <c r="A20">
        <v>16</v>
      </c>
      <c r="B20" s="486">
        <v>42011</v>
      </c>
      <c r="C20" t="s">
        <v>499</v>
      </c>
      <c r="D20" t="s">
        <v>98</v>
      </c>
      <c r="F20" s="487">
        <v>40430</v>
      </c>
      <c r="H20" s="487">
        <v>40430</v>
      </c>
    </row>
    <row r="21" spans="1:8" x14ac:dyDescent="0.2">
      <c r="A21">
        <v>17</v>
      </c>
      <c r="B21" s="486">
        <v>42398</v>
      </c>
      <c r="C21" t="s">
        <v>500</v>
      </c>
      <c r="D21" t="s">
        <v>501</v>
      </c>
      <c r="F21" s="487">
        <v>160000</v>
      </c>
      <c r="H21" s="487">
        <v>160000</v>
      </c>
    </row>
    <row r="22" spans="1:8" x14ac:dyDescent="0.2">
      <c r="A22">
        <v>18</v>
      </c>
      <c r="B22" s="486">
        <v>42382</v>
      </c>
      <c r="C22" t="s">
        <v>502</v>
      </c>
      <c r="D22" t="s">
        <v>501</v>
      </c>
      <c r="F22" s="487">
        <v>54700</v>
      </c>
      <c r="H22" s="487">
        <v>54700</v>
      </c>
    </row>
    <row r="23" spans="1:8" x14ac:dyDescent="0.2">
      <c r="A23">
        <v>19</v>
      </c>
      <c r="B23" s="486">
        <v>42397</v>
      </c>
      <c r="C23" t="s">
        <v>503</v>
      </c>
      <c r="D23" t="s">
        <v>494</v>
      </c>
      <c r="F23" s="487">
        <v>43201</v>
      </c>
      <c r="H23" s="487">
        <v>43201</v>
      </c>
    </row>
    <row r="24" spans="1:8" x14ac:dyDescent="0.2">
      <c r="A24">
        <v>20</v>
      </c>
      <c r="B24" s="486">
        <v>42398</v>
      </c>
      <c r="C24" t="s">
        <v>64</v>
      </c>
      <c r="D24" t="s">
        <v>99</v>
      </c>
      <c r="F24" s="487">
        <v>4800</v>
      </c>
      <c r="H24" s="487">
        <v>4800</v>
      </c>
    </row>
    <row r="25" spans="1:8" x14ac:dyDescent="0.2">
      <c r="A25">
        <v>21</v>
      </c>
      <c r="B25" s="486">
        <v>42373</v>
      </c>
      <c r="C25" t="s">
        <v>384</v>
      </c>
      <c r="D25" t="s">
        <v>504</v>
      </c>
      <c r="F25" s="487">
        <v>113220</v>
      </c>
      <c r="H25" s="487">
        <v>113220</v>
      </c>
    </row>
    <row r="26" spans="1:8" x14ac:dyDescent="0.2">
      <c r="A26">
        <v>22</v>
      </c>
      <c r="B26" s="486">
        <v>42398</v>
      </c>
      <c r="C26" t="s">
        <v>61</v>
      </c>
      <c r="D26" t="s">
        <v>504</v>
      </c>
      <c r="F26" s="487">
        <v>42340</v>
      </c>
      <c r="H26" s="487">
        <v>42340</v>
      </c>
    </row>
    <row r="27" spans="1:8" x14ac:dyDescent="0.2">
      <c r="A27">
        <v>23</v>
      </c>
      <c r="B27" s="486">
        <v>42401</v>
      </c>
      <c r="C27" t="s">
        <v>505</v>
      </c>
      <c r="D27" t="s">
        <v>506</v>
      </c>
      <c r="E27">
        <v>560849</v>
      </c>
      <c r="F27" s="487">
        <v>11500</v>
      </c>
      <c r="G27">
        <v>1840</v>
      </c>
      <c r="H27" s="487">
        <v>13340</v>
      </c>
    </row>
    <row r="28" spans="1:8" x14ac:dyDescent="0.2">
      <c r="A28">
        <v>24</v>
      </c>
      <c r="B28" s="486">
        <v>42405</v>
      </c>
      <c r="C28" t="s">
        <v>507</v>
      </c>
      <c r="D28" t="s">
        <v>501</v>
      </c>
      <c r="F28" s="487">
        <v>30000</v>
      </c>
      <c r="H28" s="487">
        <v>30000</v>
      </c>
    </row>
    <row r="29" spans="1:8" x14ac:dyDescent="0.2">
      <c r="A29">
        <v>25</v>
      </c>
      <c r="B29" s="486">
        <v>42406</v>
      </c>
      <c r="C29" t="s">
        <v>508</v>
      </c>
      <c r="D29" t="s">
        <v>509</v>
      </c>
      <c r="F29" s="487">
        <v>3000</v>
      </c>
      <c r="H29" s="487">
        <v>3000</v>
      </c>
    </row>
    <row r="30" spans="1:8" x14ac:dyDescent="0.2">
      <c r="A30">
        <v>26</v>
      </c>
      <c r="B30" s="486">
        <v>42405</v>
      </c>
      <c r="C30" t="s">
        <v>502</v>
      </c>
      <c r="D30" t="s">
        <v>501</v>
      </c>
      <c r="F30" s="487">
        <v>34700</v>
      </c>
      <c r="H30" s="487">
        <v>34700</v>
      </c>
    </row>
    <row r="31" spans="1:8" x14ac:dyDescent="0.2">
      <c r="A31">
        <v>27</v>
      </c>
      <c r="B31" s="486">
        <v>42421</v>
      </c>
      <c r="C31" t="s">
        <v>507</v>
      </c>
      <c r="D31" t="s">
        <v>501</v>
      </c>
      <c r="F31" s="487">
        <v>14700</v>
      </c>
      <c r="H31" s="487">
        <v>14700</v>
      </c>
    </row>
    <row r="32" spans="1:8" x14ac:dyDescent="0.2">
      <c r="A32">
        <v>28</v>
      </c>
      <c r="B32" s="486">
        <v>42409</v>
      </c>
      <c r="C32" t="s">
        <v>510</v>
      </c>
      <c r="D32" t="s">
        <v>104</v>
      </c>
      <c r="F32" s="487">
        <v>50000</v>
      </c>
      <c r="H32" s="487">
        <v>50000</v>
      </c>
    </row>
    <row r="33" spans="1:8" x14ac:dyDescent="0.2">
      <c r="A33">
        <v>29</v>
      </c>
      <c r="B33" s="486">
        <v>42409</v>
      </c>
      <c r="C33" t="s">
        <v>500</v>
      </c>
      <c r="D33" t="s">
        <v>501</v>
      </c>
      <c r="F33" s="487">
        <v>70000</v>
      </c>
      <c r="H33" s="487">
        <v>70000</v>
      </c>
    </row>
    <row r="34" spans="1:8" x14ac:dyDescent="0.2">
      <c r="A34">
        <v>30</v>
      </c>
      <c r="B34" s="486">
        <v>42409</v>
      </c>
      <c r="C34" t="s">
        <v>502</v>
      </c>
      <c r="D34" t="s">
        <v>501</v>
      </c>
      <c r="F34" s="487">
        <v>349900</v>
      </c>
      <c r="H34" s="487">
        <v>349900</v>
      </c>
    </row>
    <row r="35" spans="1:8" x14ac:dyDescent="0.2">
      <c r="A35" s="503">
        <v>31</v>
      </c>
      <c r="B35" s="504">
        <v>42413</v>
      </c>
      <c r="C35" s="503" t="s">
        <v>496</v>
      </c>
      <c r="D35" s="503" t="s">
        <v>98</v>
      </c>
      <c r="E35" s="503"/>
      <c r="F35" s="503" t="s">
        <v>643</v>
      </c>
      <c r="G35" s="503"/>
      <c r="H35" s="503"/>
    </row>
    <row r="36" spans="1:8" x14ac:dyDescent="0.2">
      <c r="A36">
        <v>32</v>
      </c>
      <c r="B36" s="486">
        <v>42421</v>
      </c>
      <c r="C36" t="s">
        <v>511</v>
      </c>
      <c r="D36" t="s">
        <v>98</v>
      </c>
      <c r="F36" s="487">
        <v>4272</v>
      </c>
      <c r="H36" s="487">
        <v>4272</v>
      </c>
    </row>
    <row r="37" spans="1:8" x14ac:dyDescent="0.2">
      <c r="A37">
        <v>33</v>
      </c>
      <c r="B37" s="486">
        <v>42422</v>
      </c>
      <c r="C37" t="s">
        <v>502</v>
      </c>
      <c r="D37" t="s">
        <v>501</v>
      </c>
      <c r="F37" s="487">
        <v>369700</v>
      </c>
      <c r="H37" s="487">
        <v>39700</v>
      </c>
    </row>
    <row r="38" spans="1:8" x14ac:dyDescent="0.2">
      <c r="A38">
        <v>34</v>
      </c>
      <c r="B38" s="486">
        <v>42429</v>
      </c>
      <c r="C38" t="s">
        <v>357</v>
      </c>
      <c r="D38" t="s">
        <v>504</v>
      </c>
      <c r="F38" s="487">
        <v>137360</v>
      </c>
      <c r="H38" s="487">
        <v>137360</v>
      </c>
    </row>
    <row r="39" spans="1:8" x14ac:dyDescent="0.2">
      <c r="A39">
        <v>35</v>
      </c>
      <c r="B39" s="486">
        <v>42428</v>
      </c>
      <c r="C39" t="s">
        <v>502</v>
      </c>
      <c r="D39" t="s">
        <v>501</v>
      </c>
      <c r="F39" s="487">
        <v>106000</v>
      </c>
      <c r="H39" s="487">
        <v>106000</v>
      </c>
    </row>
    <row r="40" spans="1:8" x14ac:dyDescent="0.2">
      <c r="A40">
        <v>36</v>
      </c>
      <c r="B40" s="486">
        <v>42425</v>
      </c>
      <c r="C40" t="s">
        <v>393</v>
      </c>
      <c r="D40" t="s">
        <v>512</v>
      </c>
      <c r="F40" s="487">
        <v>76179</v>
      </c>
      <c r="H40" s="487">
        <v>76179</v>
      </c>
    </row>
    <row r="41" spans="1:8" x14ac:dyDescent="0.2">
      <c r="A41">
        <v>37</v>
      </c>
      <c r="B41" s="486">
        <v>42425</v>
      </c>
      <c r="C41" t="s">
        <v>61</v>
      </c>
      <c r="D41" t="s">
        <v>504</v>
      </c>
      <c r="F41" s="487">
        <v>38290</v>
      </c>
      <c r="H41" s="487">
        <v>38290</v>
      </c>
    </row>
    <row r="42" spans="1:8" x14ac:dyDescent="0.2">
      <c r="A42">
        <v>38</v>
      </c>
      <c r="B42" s="486">
        <v>42422</v>
      </c>
      <c r="C42" t="s">
        <v>357</v>
      </c>
      <c r="D42" t="s">
        <v>504</v>
      </c>
      <c r="F42" s="487">
        <v>440550</v>
      </c>
      <c r="H42" s="487">
        <v>440550</v>
      </c>
    </row>
    <row r="43" spans="1:8" x14ac:dyDescent="0.2">
      <c r="A43">
        <v>39</v>
      </c>
      <c r="B43" s="486">
        <v>42431</v>
      </c>
      <c r="C43" t="s">
        <v>393</v>
      </c>
      <c r="D43" t="s">
        <v>512</v>
      </c>
      <c r="F43" s="487">
        <v>76201</v>
      </c>
      <c r="H43" s="487">
        <v>76201</v>
      </c>
    </row>
    <row r="44" spans="1:8" x14ac:dyDescent="0.2">
      <c r="A44">
        <v>40</v>
      </c>
      <c r="B44" s="486">
        <v>42431</v>
      </c>
      <c r="C44" t="s">
        <v>384</v>
      </c>
      <c r="D44" t="s">
        <v>504</v>
      </c>
      <c r="F44" s="487">
        <v>60480</v>
      </c>
      <c r="H44" s="487">
        <v>60480</v>
      </c>
    </row>
    <row r="45" spans="1:8" x14ac:dyDescent="0.2">
      <c r="A45">
        <v>41</v>
      </c>
      <c r="B45" s="486">
        <v>42435</v>
      </c>
      <c r="C45" t="s">
        <v>513</v>
      </c>
      <c r="D45" t="s">
        <v>102</v>
      </c>
      <c r="F45" s="487">
        <v>40700</v>
      </c>
      <c r="H45" s="487">
        <v>40700</v>
      </c>
    </row>
    <row r="46" spans="1:8" x14ac:dyDescent="0.2">
      <c r="A46">
        <v>42</v>
      </c>
      <c r="B46" s="486">
        <v>42431</v>
      </c>
      <c r="C46" t="s">
        <v>514</v>
      </c>
      <c r="D46" t="s">
        <v>515</v>
      </c>
      <c r="F46" s="487">
        <v>56600</v>
      </c>
      <c r="H46" s="487">
        <v>56600</v>
      </c>
    </row>
    <row r="47" spans="1:8" x14ac:dyDescent="0.2">
      <c r="A47">
        <v>43</v>
      </c>
      <c r="B47" s="486">
        <v>42431</v>
      </c>
      <c r="C47" t="s">
        <v>516</v>
      </c>
      <c r="D47" t="s">
        <v>517</v>
      </c>
      <c r="F47" s="487">
        <v>4052</v>
      </c>
      <c r="G47">
        <v>648</v>
      </c>
      <c r="H47" s="487">
        <v>4700</v>
      </c>
    </row>
    <row r="48" spans="1:8" x14ac:dyDescent="0.2">
      <c r="A48">
        <v>44</v>
      </c>
      <c r="B48" s="486">
        <v>42431</v>
      </c>
      <c r="C48" t="s">
        <v>518</v>
      </c>
      <c r="D48" t="s">
        <v>98</v>
      </c>
      <c r="F48" s="487">
        <v>29600</v>
      </c>
      <c r="H48" s="487">
        <v>29600</v>
      </c>
    </row>
    <row r="49" spans="1:8" x14ac:dyDescent="0.2">
      <c r="A49">
        <v>45</v>
      </c>
      <c r="B49" s="486">
        <v>42436</v>
      </c>
      <c r="C49" t="s">
        <v>502</v>
      </c>
      <c r="D49" t="s">
        <v>501</v>
      </c>
      <c r="F49" s="487">
        <v>208000</v>
      </c>
      <c r="H49" s="487">
        <v>208000</v>
      </c>
    </row>
    <row r="50" spans="1:8" x14ac:dyDescent="0.2">
      <c r="A50">
        <v>46</v>
      </c>
      <c r="B50" s="486">
        <v>42431</v>
      </c>
      <c r="C50" t="s">
        <v>519</v>
      </c>
      <c r="D50" t="s">
        <v>520</v>
      </c>
      <c r="F50" s="487">
        <v>19900</v>
      </c>
      <c r="H50" s="487">
        <v>19900</v>
      </c>
    </row>
    <row r="51" spans="1:8" x14ac:dyDescent="0.2">
      <c r="A51">
        <v>47</v>
      </c>
      <c r="B51" s="486">
        <v>42442</v>
      </c>
      <c r="C51" t="s">
        <v>349</v>
      </c>
      <c r="D51" t="s">
        <v>521</v>
      </c>
      <c r="F51" s="487">
        <v>10000</v>
      </c>
      <c r="H51" s="487">
        <v>10000</v>
      </c>
    </row>
    <row r="52" spans="1:8" x14ac:dyDescent="0.2">
      <c r="A52">
        <v>48</v>
      </c>
      <c r="B52" s="486">
        <v>42443</v>
      </c>
      <c r="C52" t="s">
        <v>522</v>
      </c>
      <c r="D52" t="s">
        <v>523</v>
      </c>
      <c r="F52" s="487">
        <v>1300</v>
      </c>
      <c r="H52" s="487">
        <v>1300</v>
      </c>
    </row>
    <row r="53" spans="1:8" x14ac:dyDescent="0.2">
      <c r="A53">
        <v>49</v>
      </c>
      <c r="B53" s="486">
        <v>42443</v>
      </c>
      <c r="C53" t="s">
        <v>524</v>
      </c>
      <c r="D53" t="s">
        <v>525</v>
      </c>
      <c r="F53" s="487">
        <v>150000</v>
      </c>
      <c r="H53" s="487">
        <v>150000</v>
      </c>
    </row>
    <row r="54" spans="1:8" x14ac:dyDescent="0.2">
      <c r="A54">
        <v>50</v>
      </c>
      <c r="B54" s="486">
        <v>42442</v>
      </c>
      <c r="C54" t="s">
        <v>502</v>
      </c>
      <c r="D54" t="s">
        <v>501</v>
      </c>
      <c r="F54" s="487">
        <v>54700</v>
      </c>
      <c r="H54" s="487">
        <v>54700</v>
      </c>
    </row>
    <row r="55" spans="1:8" x14ac:dyDescent="0.2">
      <c r="A55">
        <v>51</v>
      </c>
      <c r="B55" s="486">
        <v>42443</v>
      </c>
      <c r="C55" t="s">
        <v>526</v>
      </c>
      <c r="D55" t="s">
        <v>492</v>
      </c>
      <c r="F55" s="487">
        <v>53448</v>
      </c>
      <c r="G55">
        <v>8552</v>
      </c>
      <c r="H55" s="487">
        <v>62000</v>
      </c>
    </row>
    <row r="56" spans="1:8" x14ac:dyDescent="0.2">
      <c r="A56">
        <v>52</v>
      </c>
      <c r="B56" s="486">
        <v>42443</v>
      </c>
      <c r="C56" t="s">
        <v>527</v>
      </c>
      <c r="D56" t="s">
        <v>494</v>
      </c>
      <c r="F56" s="487">
        <v>2500</v>
      </c>
      <c r="H56" s="487">
        <v>2500</v>
      </c>
    </row>
    <row r="57" spans="1:8" x14ac:dyDescent="0.2">
      <c r="A57">
        <v>53</v>
      </c>
      <c r="B57" s="486">
        <v>42444</v>
      </c>
      <c r="C57" t="s">
        <v>528</v>
      </c>
      <c r="D57" t="s">
        <v>104</v>
      </c>
      <c r="F57" s="487">
        <v>900</v>
      </c>
      <c r="H57" s="487">
        <v>900</v>
      </c>
    </row>
    <row r="58" spans="1:8" x14ac:dyDescent="0.2">
      <c r="A58">
        <v>54</v>
      </c>
      <c r="B58" s="486">
        <v>42444</v>
      </c>
      <c r="C58" t="s">
        <v>502</v>
      </c>
      <c r="D58" t="s">
        <v>501</v>
      </c>
      <c r="F58" s="487">
        <v>150000</v>
      </c>
      <c r="H58" s="487">
        <v>150000</v>
      </c>
    </row>
    <row r="59" spans="1:8" x14ac:dyDescent="0.2">
      <c r="A59">
        <v>55</v>
      </c>
      <c r="B59" s="486">
        <v>42445</v>
      </c>
      <c r="C59" t="s">
        <v>496</v>
      </c>
      <c r="D59" t="s">
        <v>98</v>
      </c>
      <c r="E59">
        <v>195011</v>
      </c>
      <c r="F59" s="487">
        <v>23100</v>
      </c>
      <c r="H59" s="487">
        <v>23100</v>
      </c>
    </row>
    <row r="60" spans="1:8" x14ac:dyDescent="0.2">
      <c r="A60">
        <v>56</v>
      </c>
      <c r="B60" t="s">
        <v>529</v>
      </c>
      <c r="C60" t="s">
        <v>530</v>
      </c>
      <c r="D60" t="s">
        <v>98</v>
      </c>
      <c r="F60" s="487">
        <v>623543</v>
      </c>
      <c r="G60">
        <v>74707</v>
      </c>
      <c r="H60" s="487">
        <v>698250</v>
      </c>
    </row>
    <row r="61" spans="1:8" x14ac:dyDescent="0.2">
      <c r="A61">
        <v>57</v>
      </c>
      <c r="B61" s="486">
        <v>42445</v>
      </c>
      <c r="C61" t="s">
        <v>531</v>
      </c>
      <c r="D61" t="s">
        <v>98</v>
      </c>
      <c r="F61" s="487">
        <v>81500</v>
      </c>
      <c r="H61" s="487">
        <v>81500</v>
      </c>
    </row>
    <row r="62" spans="1:8" x14ac:dyDescent="0.2">
      <c r="A62">
        <v>58</v>
      </c>
      <c r="B62" s="486">
        <v>42448</v>
      </c>
      <c r="C62" t="s">
        <v>395</v>
      </c>
      <c r="D62" t="s">
        <v>532</v>
      </c>
      <c r="F62" s="487">
        <v>250000</v>
      </c>
      <c r="H62" s="487">
        <v>250000</v>
      </c>
    </row>
    <row r="63" spans="1:8" x14ac:dyDescent="0.2">
      <c r="A63">
        <v>59</v>
      </c>
      <c r="B63" s="486">
        <v>42449</v>
      </c>
      <c r="C63" t="s">
        <v>533</v>
      </c>
      <c r="D63" t="s">
        <v>534</v>
      </c>
      <c r="F63" s="487">
        <v>2500</v>
      </c>
      <c r="H63" s="487">
        <v>2500</v>
      </c>
    </row>
    <row r="64" spans="1:8" x14ac:dyDescent="0.2">
      <c r="A64">
        <v>60</v>
      </c>
      <c r="B64" s="486">
        <v>42448</v>
      </c>
      <c r="C64" t="s">
        <v>395</v>
      </c>
      <c r="D64" t="s">
        <v>535</v>
      </c>
      <c r="F64" s="487">
        <v>20500</v>
      </c>
      <c r="H64" s="487">
        <v>20500</v>
      </c>
    </row>
    <row r="65" spans="1:8" x14ac:dyDescent="0.2">
      <c r="A65">
        <v>61</v>
      </c>
      <c r="B65" s="486">
        <v>42448</v>
      </c>
      <c r="C65" t="s">
        <v>395</v>
      </c>
      <c r="D65" t="s">
        <v>535</v>
      </c>
      <c r="E65">
        <v>3983</v>
      </c>
      <c r="F65" s="487">
        <v>254100</v>
      </c>
      <c r="H65" s="487">
        <v>254100</v>
      </c>
    </row>
    <row r="66" spans="1:8" x14ac:dyDescent="0.2">
      <c r="A66">
        <v>62</v>
      </c>
      <c r="B66" s="486">
        <v>42436</v>
      </c>
      <c r="C66" t="s">
        <v>349</v>
      </c>
      <c r="D66" t="s">
        <v>512</v>
      </c>
      <c r="F66" s="487">
        <v>86500</v>
      </c>
      <c r="H66" s="487">
        <v>86500</v>
      </c>
    </row>
    <row r="67" spans="1:8" x14ac:dyDescent="0.2">
      <c r="A67">
        <v>63</v>
      </c>
      <c r="B67" s="486">
        <v>42448</v>
      </c>
      <c r="C67" t="s">
        <v>536</v>
      </c>
      <c r="D67" t="s">
        <v>537</v>
      </c>
      <c r="E67">
        <v>193</v>
      </c>
      <c r="F67" s="487">
        <v>219818</v>
      </c>
      <c r="G67">
        <v>35172</v>
      </c>
      <c r="H67" s="487">
        <v>255000</v>
      </c>
    </row>
    <row r="68" spans="1:8" x14ac:dyDescent="0.2">
      <c r="A68">
        <v>64</v>
      </c>
      <c r="B68" s="486">
        <v>42449</v>
      </c>
      <c r="C68" t="s">
        <v>538</v>
      </c>
      <c r="D68" t="s">
        <v>98</v>
      </c>
      <c r="E68">
        <v>621086</v>
      </c>
      <c r="F68" s="487">
        <v>23800</v>
      </c>
      <c r="H68" s="487">
        <v>23800</v>
      </c>
    </row>
    <row r="69" spans="1:8" x14ac:dyDescent="0.2">
      <c r="A69">
        <v>65</v>
      </c>
      <c r="B69" s="486">
        <v>42448</v>
      </c>
      <c r="C69" t="s">
        <v>502</v>
      </c>
      <c r="D69" t="s">
        <v>501</v>
      </c>
      <c r="F69" s="487">
        <v>24700</v>
      </c>
      <c r="H69" s="487">
        <v>24700</v>
      </c>
    </row>
    <row r="70" spans="1:8" x14ac:dyDescent="0.2">
      <c r="A70">
        <v>66</v>
      </c>
      <c r="B70" s="486">
        <v>42448</v>
      </c>
      <c r="C70" t="s">
        <v>349</v>
      </c>
      <c r="D70" t="s">
        <v>521</v>
      </c>
      <c r="F70" s="487">
        <v>20000</v>
      </c>
      <c r="H70" s="487">
        <v>20000</v>
      </c>
    </row>
    <row r="71" spans="1:8" x14ac:dyDescent="0.2">
      <c r="A71">
        <v>67</v>
      </c>
      <c r="B71" s="486">
        <v>42448</v>
      </c>
      <c r="C71" t="s">
        <v>376</v>
      </c>
      <c r="D71" t="s">
        <v>539</v>
      </c>
      <c r="E71">
        <v>927041</v>
      </c>
      <c r="F71" s="487">
        <v>21983</v>
      </c>
      <c r="G71">
        <v>3517</v>
      </c>
      <c r="H71" s="487">
        <v>25500</v>
      </c>
    </row>
    <row r="72" spans="1:8" x14ac:dyDescent="0.2">
      <c r="A72">
        <v>68</v>
      </c>
      <c r="B72" s="486">
        <v>42448</v>
      </c>
      <c r="C72" t="s">
        <v>540</v>
      </c>
      <c r="D72" t="s">
        <v>494</v>
      </c>
      <c r="F72" s="487">
        <v>270000</v>
      </c>
      <c r="H72" s="487">
        <v>270000</v>
      </c>
    </row>
    <row r="73" spans="1:8" x14ac:dyDescent="0.2">
      <c r="A73">
        <v>69</v>
      </c>
      <c r="B73" s="486">
        <v>42448</v>
      </c>
      <c r="C73" t="s">
        <v>508</v>
      </c>
      <c r="D73" t="s">
        <v>520</v>
      </c>
      <c r="F73" s="487">
        <v>13500</v>
      </c>
      <c r="H73" s="487">
        <v>13500</v>
      </c>
    </row>
    <row r="74" spans="1:8" x14ac:dyDescent="0.2">
      <c r="A74">
        <v>70</v>
      </c>
      <c r="B74" s="486">
        <v>42448</v>
      </c>
      <c r="C74" t="s">
        <v>541</v>
      </c>
      <c r="D74" t="s">
        <v>542</v>
      </c>
      <c r="F74" s="487">
        <v>220000</v>
      </c>
      <c r="H74" s="487">
        <v>220000</v>
      </c>
    </row>
    <row r="75" spans="1:8" x14ac:dyDescent="0.2">
      <c r="A75">
        <v>71</v>
      </c>
      <c r="B75" s="486">
        <v>42448</v>
      </c>
      <c r="C75" t="s">
        <v>543</v>
      </c>
      <c r="D75" t="s">
        <v>520</v>
      </c>
      <c r="F75" s="487">
        <v>37700</v>
      </c>
      <c r="H75" s="487">
        <v>37700</v>
      </c>
    </row>
    <row r="76" spans="1:8" x14ac:dyDescent="0.2">
      <c r="A76">
        <v>72</v>
      </c>
      <c r="B76" s="486">
        <v>42448</v>
      </c>
      <c r="C76" t="s">
        <v>500</v>
      </c>
      <c r="D76" t="s">
        <v>501</v>
      </c>
      <c r="F76" s="487">
        <v>350000</v>
      </c>
      <c r="H76" s="487">
        <v>350000</v>
      </c>
    </row>
    <row r="77" spans="1:8" x14ac:dyDescent="0.2">
      <c r="A77">
        <v>73</v>
      </c>
      <c r="B77" s="486">
        <v>42458</v>
      </c>
      <c r="C77" t="s">
        <v>544</v>
      </c>
      <c r="D77" t="s">
        <v>494</v>
      </c>
      <c r="F77" s="487">
        <v>13889</v>
      </c>
      <c r="G77">
        <v>1111</v>
      </c>
      <c r="H77" s="487">
        <v>15000</v>
      </c>
    </row>
    <row r="78" spans="1:8" x14ac:dyDescent="0.2">
      <c r="A78">
        <v>74</v>
      </c>
      <c r="B78" s="486">
        <v>42444</v>
      </c>
      <c r="C78" t="s">
        <v>545</v>
      </c>
      <c r="D78" t="s">
        <v>494</v>
      </c>
      <c r="E78">
        <v>142670</v>
      </c>
      <c r="F78" s="487">
        <v>47000</v>
      </c>
      <c r="H78" s="487">
        <v>47000</v>
      </c>
    </row>
    <row r="79" spans="1:8" x14ac:dyDescent="0.2">
      <c r="A79">
        <v>75</v>
      </c>
      <c r="B79" s="486">
        <v>42451</v>
      </c>
      <c r="C79" t="s">
        <v>546</v>
      </c>
      <c r="D79" t="s">
        <v>98</v>
      </c>
      <c r="F79" s="487">
        <v>45110</v>
      </c>
      <c r="G79">
        <v>5350</v>
      </c>
      <c r="H79" s="487">
        <v>50460</v>
      </c>
    </row>
    <row r="80" spans="1:8" x14ac:dyDescent="0.2">
      <c r="A80">
        <v>76</v>
      </c>
      <c r="B80" s="486">
        <v>42451</v>
      </c>
      <c r="C80" t="s">
        <v>546</v>
      </c>
      <c r="D80" t="s">
        <v>98</v>
      </c>
      <c r="F80" s="487">
        <v>5513</v>
      </c>
      <c r="H80" s="487">
        <v>5513</v>
      </c>
    </row>
    <row r="81" spans="1:8" x14ac:dyDescent="0.2">
      <c r="A81">
        <v>77</v>
      </c>
      <c r="B81" s="486">
        <v>42451</v>
      </c>
      <c r="C81" t="s">
        <v>546</v>
      </c>
      <c r="D81" t="s">
        <v>98</v>
      </c>
      <c r="F81" s="487">
        <v>68879</v>
      </c>
      <c r="G81">
        <v>10899</v>
      </c>
      <c r="H81" s="487">
        <v>79778</v>
      </c>
    </row>
    <row r="82" spans="1:8" x14ac:dyDescent="0.2">
      <c r="A82">
        <v>78</v>
      </c>
      <c r="B82" s="486">
        <v>42453</v>
      </c>
      <c r="C82" t="s">
        <v>530</v>
      </c>
      <c r="D82" t="s">
        <v>494</v>
      </c>
      <c r="F82" s="487">
        <v>8378</v>
      </c>
      <c r="G82">
        <v>1340</v>
      </c>
      <c r="H82" s="487">
        <v>9718</v>
      </c>
    </row>
    <row r="83" spans="1:8" x14ac:dyDescent="0.2">
      <c r="A83">
        <v>79</v>
      </c>
      <c r="B83" s="486">
        <v>42453</v>
      </c>
      <c r="C83" t="s">
        <v>547</v>
      </c>
      <c r="D83" t="s">
        <v>494</v>
      </c>
      <c r="E83">
        <v>296539</v>
      </c>
      <c r="F83" s="487">
        <v>8843</v>
      </c>
      <c r="G83">
        <v>707</v>
      </c>
      <c r="H83" s="487">
        <v>9550</v>
      </c>
    </row>
    <row r="84" spans="1:8" x14ac:dyDescent="0.2">
      <c r="A84">
        <v>80</v>
      </c>
      <c r="B84" s="486">
        <v>42457</v>
      </c>
      <c r="C84" t="s">
        <v>64</v>
      </c>
      <c r="D84" t="s">
        <v>548</v>
      </c>
      <c r="E84">
        <v>49024090</v>
      </c>
      <c r="F84" s="487">
        <v>36000</v>
      </c>
      <c r="H84" s="487">
        <v>36000</v>
      </c>
    </row>
    <row r="85" spans="1:8" x14ac:dyDescent="0.2">
      <c r="A85">
        <v>81</v>
      </c>
      <c r="B85" s="486">
        <v>42455</v>
      </c>
      <c r="C85" t="s">
        <v>64</v>
      </c>
      <c r="D85" t="s">
        <v>549</v>
      </c>
      <c r="F85" s="487">
        <v>36000</v>
      </c>
      <c r="H85" s="487">
        <v>36000</v>
      </c>
    </row>
    <row r="86" spans="1:8" x14ac:dyDescent="0.2">
      <c r="A86">
        <v>82</v>
      </c>
      <c r="B86" s="486">
        <v>42458</v>
      </c>
      <c r="C86" t="s">
        <v>527</v>
      </c>
      <c r="D86" t="s">
        <v>550</v>
      </c>
      <c r="E86">
        <v>562849</v>
      </c>
      <c r="F86" s="487">
        <v>800</v>
      </c>
      <c r="H86" s="487">
        <v>800</v>
      </c>
    </row>
    <row r="87" spans="1:8" x14ac:dyDescent="0.2">
      <c r="A87">
        <v>83</v>
      </c>
      <c r="B87" s="486">
        <v>42460</v>
      </c>
      <c r="C87" t="s">
        <v>384</v>
      </c>
      <c r="D87" t="s">
        <v>551</v>
      </c>
      <c r="F87" s="487">
        <v>47380</v>
      </c>
      <c r="H87" s="487">
        <v>47380</v>
      </c>
    </row>
    <row r="88" spans="1:8" x14ac:dyDescent="0.2">
      <c r="A88">
        <v>84</v>
      </c>
      <c r="B88" s="486">
        <v>42459</v>
      </c>
      <c r="C88" t="s">
        <v>61</v>
      </c>
      <c r="D88" t="s">
        <v>551</v>
      </c>
      <c r="F88" s="487">
        <v>32120</v>
      </c>
      <c r="H88" s="487">
        <v>32120</v>
      </c>
    </row>
    <row r="89" spans="1:8" x14ac:dyDescent="0.2">
      <c r="A89">
        <v>85</v>
      </c>
      <c r="B89" s="486">
        <v>42460</v>
      </c>
      <c r="C89" t="s">
        <v>481</v>
      </c>
      <c r="D89" t="s">
        <v>552</v>
      </c>
      <c r="F89" s="487">
        <v>499904</v>
      </c>
      <c r="H89" s="487">
        <v>499904</v>
      </c>
    </row>
    <row r="90" spans="1:8" x14ac:dyDescent="0.2">
      <c r="A90">
        <v>86</v>
      </c>
      <c r="B90" s="486">
        <v>42461</v>
      </c>
      <c r="C90" t="s">
        <v>553</v>
      </c>
      <c r="D90" t="s">
        <v>98</v>
      </c>
      <c r="F90" s="487">
        <v>11450</v>
      </c>
      <c r="H90" s="487">
        <v>11450</v>
      </c>
    </row>
    <row r="91" spans="1:8" x14ac:dyDescent="0.2">
      <c r="A91">
        <v>87</v>
      </c>
      <c r="B91" s="486">
        <v>42461</v>
      </c>
      <c r="C91" t="s">
        <v>554</v>
      </c>
      <c r="D91" t="s">
        <v>520</v>
      </c>
      <c r="F91" s="487">
        <v>24500</v>
      </c>
      <c r="H91" s="487">
        <v>24500</v>
      </c>
    </row>
    <row r="92" spans="1:8" x14ac:dyDescent="0.2">
      <c r="A92">
        <v>88</v>
      </c>
      <c r="B92" s="486">
        <v>42466</v>
      </c>
      <c r="C92" t="s">
        <v>555</v>
      </c>
      <c r="D92" t="s">
        <v>556</v>
      </c>
      <c r="E92">
        <v>17</v>
      </c>
      <c r="F92" s="487">
        <v>55000</v>
      </c>
      <c r="H92" s="487">
        <v>55000</v>
      </c>
    </row>
    <row r="93" spans="1:8" x14ac:dyDescent="0.2">
      <c r="A93">
        <v>89</v>
      </c>
      <c r="B93" s="486">
        <v>42463</v>
      </c>
      <c r="C93" t="s">
        <v>89</v>
      </c>
      <c r="D93" t="s">
        <v>557</v>
      </c>
      <c r="F93" s="487">
        <v>20000</v>
      </c>
      <c r="H93" s="487">
        <v>20000</v>
      </c>
    </row>
    <row r="94" spans="1:8" x14ac:dyDescent="0.2">
      <c r="A94">
        <v>90</v>
      </c>
      <c r="B94" s="486">
        <v>42462</v>
      </c>
      <c r="C94" t="s">
        <v>502</v>
      </c>
      <c r="D94" t="s">
        <v>558</v>
      </c>
      <c r="F94" s="487">
        <v>106000</v>
      </c>
      <c r="H94" s="487">
        <v>106000</v>
      </c>
    </row>
    <row r="95" spans="1:8" x14ac:dyDescent="0.2">
      <c r="A95">
        <v>91</v>
      </c>
      <c r="B95" s="486">
        <v>42466</v>
      </c>
      <c r="C95" t="s">
        <v>500</v>
      </c>
      <c r="D95" t="s">
        <v>501</v>
      </c>
      <c r="F95" s="487">
        <v>50000</v>
      </c>
      <c r="H95" s="487">
        <v>50000</v>
      </c>
    </row>
    <row r="96" spans="1:8" x14ac:dyDescent="0.2">
      <c r="A96">
        <v>92</v>
      </c>
      <c r="B96" s="486">
        <v>42465</v>
      </c>
      <c r="C96" t="s">
        <v>559</v>
      </c>
      <c r="D96" t="s">
        <v>104</v>
      </c>
      <c r="F96" s="487">
        <v>2700</v>
      </c>
      <c r="H96" s="487">
        <v>2700</v>
      </c>
    </row>
    <row r="97" spans="1:8" x14ac:dyDescent="0.2">
      <c r="A97">
        <v>93</v>
      </c>
      <c r="B97" s="486">
        <v>42466</v>
      </c>
      <c r="C97" t="s">
        <v>560</v>
      </c>
      <c r="D97" t="s">
        <v>535</v>
      </c>
      <c r="F97" s="487">
        <v>26800</v>
      </c>
      <c r="H97" s="487">
        <v>26800</v>
      </c>
    </row>
    <row r="98" spans="1:8" x14ac:dyDescent="0.2">
      <c r="A98">
        <v>94</v>
      </c>
      <c r="B98" s="486">
        <v>42469</v>
      </c>
      <c r="C98" t="s">
        <v>502</v>
      </c>
      <c r="D98" t="s">
        <v>501</v>
      </c>
      <c r="F98" s="487">
        <v>106000</v>
      </c>
      <c r="H98" s="487">
        <v>106000</v>
      </c>
    </row>
    <row r="99" spans="1:8" x14ac:dyDescent="0.2">
      <c r="A99">
        <v>95</v>
      </c>
      <c r="B99" s="486">
        <v>42464</v>
      </c>
      <c r="C99" t="s">
        <v>507</v>
      </c>
      <c r="D99" t="s">
        <v>501</v>
      </c>
      <c r="E99">
        <v>7040</v>
      </c>
      <c r="F99" s="487">
        <v>54700</v>
      </c>
      <c r="H99" s="487">
        <v>54700</v>
      </c>
    </row>
    <row r="100" spans="1:8" x14ac:dyDescent="0.2">
      <c r="A100">
        <v>96</v>
      </c>
      <c r="B100" s="486">
        <v>42473</v>
      </c>
      <c r="C100" t="s">
        <v>561</v>
      </c>
      <c r="D100" t="s">
        <v>562</v>
      </c>
      <c r="F100" s="487">
        <v>15000</v>
      </c>
      <c r="H100" s="487">
        <v>15000</v>
      </c>
    </row>
    <row r="101" spans="1:8" x14ac:dyDescent="0.2">
      <c r="A101">
        <v>97</v>
      </c>
      <c r="B101" s="486">
        <v>42479</v>
      </c>
      <c r="C101" t="s">
        <v>352</v>
      </c>
      <c r="D101" t="s">
        <v>521</v>
      </c>
      <c r="F101" s="487">
        <v>7000</v>
      </c>
      <c r="H101" s="487">
        <v>7000</v>
      </c>
    </row>
    <row r="102" spans="1:8" x14ac:dyDescent="0.2">
      <c r="A102">
        <v>98</v>
      </c>
      <c r="B102" s="486">
        <v>42476</v>
      </c>
      <c r="C102" t="s">
        <v>563</v>
      </c>
      <c r="D102" t="s">
        <v>98</v>
      </c>
      <c r="F102" s="487">
        <v>23790</v>
      </c>
      <c r="H102" s="487">
        <v>23790</v>
      </c>
    </row>
    <row r="103" spans="1:8" x14ac:dyDescent="0.2">
      <c r="A103">
        <v>99</v>
      </c>
      <c r="B103" s="486">
        <v>42477</v>
      </c>
      <c r="C103" t="s">
        <v>564</v>
      </c>
      <c r="D103" t="s">
        <v>98</v>
      </c>
      <c r="E103">
        <v>217857</v>
      </c>
      <c r="F103" s="487">
        <v>18000</v>
      </c>
      <c r="H103" s="487">
        <v>18000</v>
      </c>
    </row>
    <row r="104" spans="1:8" x14ac:dyDescent="0.2">
      <c r="A104">
        <v>100</v>
      </c>
      <c r="B104" s="486">
        <v>42481</v>
      </c>
      <c r="C104" t="s">
        <v>502</v>
      </c>
      <c r="D104" t="s">
        <v>501</v>
      </c>
      <c r="F104" s="487">
        <v>50000</v>
      </c>
      <c r="H104" s="487">
        <v>50000</v>
      </c>
    </row>
    <row r="105" spans="1:8" x14ac:dyDescent="0.2">
      <c r="A105">
        <v>101</v>
      </c>
      <c r="B105" s="486">
        <v>42484</v>
      </c>
      <c r="C105" t="s">
        <v>564</v>
      </c>
      <c r="D105" t="s">
        <v>98</v>
      </c>
      <c r="E105">
        <v>223092</v>
      </c>
      <c r="F105" s="487">
        <v>39700</v>
      </c>
      <c r="H105" s="487">
        <v>39700</v>
      </c>
    </row>
    <row r="106" spans="1:8" x14ac:dyDescent="0.2">
      <c r="A106">
        <v>102</v>
      </c>
      <c r="B106" s="486">
        <v>42482</v>
      </c>
      <c r="C106" t="s">
        <v>532</v>
      </c>
      <c r="D106" t="s">
        <v>565</v>
      </c>
      <c r="F106" s="487">
        <v>40000</v>
      </c>
      <c r="H106" s="487">
        <v>40000</v>
      </c>
    </row>
    <row r="107" spans="1:8" x14ac:dyDescent="0.2">
      <c r="A107">
        <v>103</v>
      </c>
      <c r="B107" s="486">
        <v>42488</v>
      </c>
      <c r="C107" t="s">
        <v>502</v>
      </c>
      <c r="D107" t="s">
        <v>501</v>
      </c>
      <c r="F107" s="487">
        <v>50000</v>
      </c>
      <c r="H107" s="487">
        <v>50000</v>
      </c>
    </row>
    <row r="108" spans="1:8" x14ac:dyDescent="0.2">
      <c r="A108">
        <v>104</v>
      </c>
      <c r="B108" s="486">
        <v>42488</v>
      </c>
      <c r="C108" t="s">
        <v>500</v>
      </c>
      <c r="D108" t="s">
        <v>501</v>
      </c>
      <c r="F108" s="487">
        <v>100000</v>
      </c>
      <c r="H108" s="487">
        <v>100000</v>
      </c>
    </row>
    <row r="109" spans="1:8" x14ac:dyDescent="0.2">
      <c r="A109">
        <v>105</v>
      </c>
      <c r="B109" s="486">
        <v>42490</v>
      </c>
      <c r="C109" t="s">
        <v>329</v>
      </c>
      <c r="D109" t="s">
        <v>102</v>
      </c>
      <c r="E109">
        <v>24507</v>
      </c>
      <c r="F109" s="487">
        <v>62931</v>
      </c>
      <c r="G109">
        <v>10069</v>
      </c>
      <c r="H109" s="487">
        <v>73000</v>
      </c>
    </row>
    <row r="110" spans="1:8" x14ac:dyDescent="0.2">
      <c r="A110" s="488">
        <v>106</v>
      </c>
      <c r="B110" s="486">
        <v>42472</v>
      </c>
      <c r="C110" t="s">
        <v>566</v>
      </c>
      <c r="D110" t="s">
        <v>501</v>
      </c>
      <c r="F110" s="487">
        <v>100000</v>
      </c>
      <c r="H110" s="487">
        <v>100000</v>
      </c>
    </row>
    <row r="111" spans="1:8" x14ac:dyDescent="0.2">
      <c r="A111" s="488">
        <v>107</v>
      </c>
      <c r="B111" s="486">
        <v>42487</v>
      </c>
      <c r="C111" t="s">
        <v>61</v>
      </c>
      <c r="D111" t="s">
        <v>504</v>
      </c>
      <c r="F111" s="487">
        <v>27800</v>
      </c>
      <c r="H111" s="487">
        <v>27800</v>
      </c>
    </row>
    <row r="112" spans="1:8" x14ac:dyDescent="0.2">
      <c r="A112" s="488">
        <v>108</v>
      </c>
      <c r="B112" s="486">
        <v>42462</v>
      </c>
      <c r="C112" t="s">
        <v>393</v>
      </c>
      <c r="D112" t="s">
        <v>512</v>
      </c>
      <c r="F112" s="487">
        <v>142607</v>
      </c>
      <c r="H112" s="487">
        <v>142607</v>
      </c>
    </row>
    <row r="113" spans="1:8" x14ac:dyDescent="0.2">
      <c r="A113" s="488">
        <v>109</v>
      </c>
      <c r="B113" s="486">
        <v>42488</v>
      </c>
      <c r="C113" t="s">
        <v>384</v>
      </c>
      <c r="D113" t="s">
        <v>567</v>
      </c>
      <c r="F113" s="487">
        <v>25300</v>
      </c>
      <c r="H113" s="487">
        <v>25300</v>
      </c>
    </row>
    <row r="114" spans="1:8" x14ac:dyDescent="0.2">
      <c r="A114" s="488">
        <v>110</v>
      </c>
      <c r="B114" s="486">
        <v>42490</v>
      </c>
      <c r="C114" t="s">
        <v>481</v>
      </c>
      <c r="D114" t="s">
        <v>552</v>
      </c>
      <c r="F114" s="487">
        <v>443807</v>
      </c>
      <c r="H114" s="487">
        <v>443807</v>
      </c>
    </row>
    <row r="115" spans="1:8" x14ac:dyDescent="0.2">
      <c r="A115" s="488">
        <v>111</v>
      </c>
      <c r="B115" s="486">
        <v>42503</v>
      </c>
      <c r="C115" t="s">
        <v>568</v>
      </c>
      <c r="D115" t="s">
        <v>569</v>
      </c>
      <c r="F115" s="487">
        <v>350000</v>
      </c>
      <c r="H115" s="487">
        <v>350000</v>
      </c>
    </row>
    <row r="116" spans="1:8" x14ac:dyDescent="0.2">
      <c r="A116" s="488">
        <v>112</v>
      </c>
      <c r="B116" s="486">
        <v>42503</v>
      </c>
      <c r="C116" t="s">
        <v>568</v>
      </c>
      <c r="D116" t="s">
        <v>570</v>
      </c>
      <c r="F116" s="487">
        <v>130000</v>
      </c>
      <c r="H116" s="487">
        <v>130000</v>
      </c>
    </row>
    <row r="117" spans="1:8" x14ac:dyDescent="0.2">
      <c r="A117" s="488">
        <v>113</v>
      </c>
      <c r="B117" s="486">
        <v>42503</v>
      </c>
      <c r="C117" t="s">
        <v>568</v>
      </c>
      <c r="D117" t="s">
        <v>571</v>
      </c>
      <c r="F117" s="487">
        <v>50000</v>
      </c>
      <c r="H117" s="487">
        <v>50000</v>
      </c>
    </row>
    <row r="118" spans="1:8" x14ac:dyDescent="0.2">
      <c r="A118" s="488">
        <v>114</v>
      </c>
      <c r="B118" s="486">
        <v>42492</v>
      </c>
      <c r="C118" t="s">
        <v>496</v>
      </c>
      <c r="D118" t="s">
        <v>98</v>
      </c>
      <c r="E118">
        <v>347889</v>
      </c>
      <c r="F118" s="487">
        <v>2100</v>
      </c>
      <c r="H118" s="487">
        <v>2100</v>
      </c>
    </row>
    <row r="119" spans="1:8" x14ac:dyDescent="0.2">
      <c r="A119" s="488">
        <v>115</v>
      </c>
      <c r="B119" s="486">
        <v>42491</v>
      </c>
      <c r="C119" t="s">
        <v>516</v>
      </c>
      <c r="D119" t="s">
        <v>572</v>
      </c>
      <c r="F119" s="487">
        <v>5586</v>
      </c>
      <c r="G119">
        <v>414</v>
      </c>
      <c r="H119" s="487">
        <v>3000</v>
      </c>
    </row>
    <row r="120" spans="1:8" x14ac:dyDescent="0.2">
      <c r="A120" s="488">
        <v>116</v>
      </c>
      <c r="B120" s="486">
        <v>42506</v>
      </c>
      <c r="C120" t="s">
        <v>349</v>
      </c>
      <c r="D120" t="s">
        <v>521</v>
      </c>
      <c r="F120" s="487">
        <v>10000</v>
      </c>
      <c r="H120" s="487">
        <v>10000</v>
      </c>
    </row>
    <row r="121" spans="1:8" x14ac:dyDescent="0.2">
      <c r="A121" s="488">
        <v>117</v>
      </c>
      <c r="B121" s="486">
        <v>42496</v>
      </c>
      <c r="C121" t="s">
        <v>502</v>
      </c>
      <c r="D121" t="s">
        <v>501</v>
      </c>
      <c r="F121" s="487">
        <v>400000</v>
      </c>
      <c r="H121" s="487">
        <v>400000</v>
      </c>
    </row>
    <row r="122" spans="1:8" x14ac:dyDescent="0.2">
      <c r="A122" s="488">
        <v>118</v>
      </c>
      <c r="B122" s="486">
        <v>42491</v>
      </c>
      <c r="C122" t="s">
        <v>566</v>
      </c>
      <c r="D122" t="s">
        <v>501</v>
      </c>
      <c r="F122" s="487">
        <v>50000</v>
      </c>
      <c r="H122" s="487">
        <v>50000</v>
      </c>
    </row>
    <row r="123" spans="1:8" x14ac:dyDescent="0.2">
      <c r="A123" s="488">
        <v>119</v>
      </c>
      <c r="B123" s="486">
        <v>42499</v>
      </c>
      <c r="C123" t="s">
        <v>502</v>
      </c>
      <c r="D123" t="s">
        <v>501</v>
      </c>
      <c r="F123" s="487">
        <v>49700</v>
      </c>
      <c r="H123" s="487">
        <v>49700</v>
      </c>
    </row>
    <row r="124" spans="1:8" x14ac:dyDescent="0.2">
      <c r="A124" s="488">
        <v>120</v>
      </c>
      <c r="B124" s="486">
        <v>42509</v>
      </c>
      <c r="C124" t="s">
        <v>564</v>
      </c>
      <c r="D124" t="s">
        <v>98</v>
      </c>
      <c r="F124" s="487">
        <v>22900</v>
      </c>
      <c r="H124" s="487">
        <v>22900</v>
      </c>
    </row>
    <row r="125" spans="1:8" x14ac:dyDescent="0.2">
      <c r="A125" s="488">
        <v>121</v>
      </c>
      <c r="B125" s="486">
        <v>42521</v>
      </c>
      <c r="C125" t="s">
        <v>564</v>
      </c>
      <c r="D125" t="s">
        <v>98</v>
      </c>
      <c r="F125" s="487">
        <v>79500</v>
      </c>
      <c r="H125" s="487">
        <v>79500</v>
      </c>
    </row>
    <row r="126" spans="1:8" x14ac:dyDescent="0.2">
      <c r="A126" s="488">
        <v>122</v>
      </c>
      <c r="B126" s="486">
        <v>42515</v>
      </c>
      <c r="C126" t="s">
        <v>564</v>
      </c>
      <c r="D126" t="s">
        <v>98</v>
      </c>
      <c r="F126" s="487">
        <v>14000</v>
      </c>
      <c r="H126" s="487">
        <v>14000</v>
      </c>
    </row>
    <row r="127" spans="1:8" x14ac:dyDescent="0.2">
      <c r="A127" s="488">
        <v>123</v>
      </c>
      <c r="B127" s="486">
        <v>42521</v>
      </c>
      <c r="C127" t="s">
        <v>573</v>
      </c>
      <c r="D127" t="s">
        <v>98</v>
      </c>
      <c r="E127">
        <v>292877</v>
      </c>
      <c r="F127" s="487">
        <v>25531</v>
      </c>
      <c r="H127" s="487">
        <v>25531</v>
      </c>
    </row>
    <row r="128" spans="1:8" x14ac:dyDescent="0.2">
      <c r="A128" s="488">
        <v>124</v>
      </c>
      <c r="B128" s="486">
        <v>42515</v>
      </c>
      <c r="C128" t="s">
        <v>574</v>
      </c>
      <c r="D128" t="s">
        <v>104</v>
      </c>
      <c r="F128" s="487">
        <v>1000</v>
      </c>
      <c r="H128" s="487">
        <v>1000</v>
      </c>
    </row>
    <row r="129" spans="1:8" x14ac:dyDescent="0.2">
      <c r="A129" s="488">
        <v>125</v>
      </c>
      <c r="B129" s="486">
        <v>42513</v>
      </c>
      <c r="C129" t="s">
        <v>553</v>
      </c>
      <c r="D129" t="s">
        <v>98</v>
      </c>
      <c r="F129" s="487">
        <v>172500</v>
      </c>
      <c r="H129" s="487">
        <v>172500</v>
      </c>
    </row>
    <row r="130" spans="1:8" x14ac:dyDescent="0.2">
      <c r="A130">
        <v>126</v>
      </c>
      <c r="B130" s="486">
        <v>42519</v>
      </c>
      <c r="C130" t="s">
        <v>61</v>
      </c>
      <c r="D130" t="s">
        <v>504</v>
      </c>
      <c r="F130" s="487">
        <v>24050</v>
      </c>
      <c r="H130" s="487">
        <v>24050</v>
      </c>
    </row>
    <row r="131" spans="1:8" x14ac:dyDescent="0.2">
      <c r="A131">
        <v>127</v>
      </c>
      <c r="B131" s="486">
        <v>42519</v>
      </c>
      <c r="C131" t="s">
        <v>384</v>
      </c>
      <c r="D131" t="s">
        <v>551</v>
      </c>
      <c r="F131" s="487">
        <v>45100</v>
      </c>
      <c r="H131" s="487">
        <v>45100</v>
      </c>
    </row>
    <row r="132" spans="1:8" x14ac:dyDescent="0.2">
      <c r="A132">
        <v>128</v>
      </c>
      <c r="B132" s="486">
        <v>42518</v>
      </c>
      <c r="C132" t="s">
        <v>389</v>
      </c>
      <c r="D132" t="s">
        <v>104</v>
      </c>
      <c r="F132" s="487">
        <v>3200</v>
      </c>
      <c r="H132" s="487">
        <v>3200</v>
      </c>
    </row>
    <row r="133" spans="1:8" x14ac:dyDescent="0.2">
      <c r="A133">
        <v>129</v>
      </c>
      <c r="B133" s="486">
        <v>42519</v>
      </c>
      <c r="C133" t="s">
        <v>575</v>
      </c>
      <c r="D133" t="s">
        <v>501</v>
      </c>
      <c r="F133" s="487">
        <v>100000</v>
      </c>
      <c r="H133" s="487">
        <v>100000</v>
      </c>
    </row>
    <row r="134" spans="1:8" x14ac:dyDescent="0.2">
      <c r="A134">
        <v>130</v>
      </c>
      <c r="B134" s="486">
        <v>42503</v>
      </c>
      <c r="C134" t="s">
        <v>357</v>
      </c>
      <c r="D134" t="s">
        <v>567</v>
      </c>
      <c r="F134" s="487">
        <v>652759</v>
      </c>
      <c r="H134" s="487">
        <v>652759</v>
      </c>
    </row>
    <row r="135" spans="1:8" x14ac:dyDescent="0.2">
      <c r="A135">
        <v>131</v>
      </c>
      <c r="B135" s="486">
        <v>42548</v>
      </c>
      <c r="C135" t="s">
        <v>576</v>
      </c>
      <c r="D135" t="s">
        <v>104</v>
      </c>
      <c r="F135" s="487">
        <v>261100</v>
      </c>
      <c r="H135" s="487">
        <v>261100</v>
      </c>
    </row>
    <row r="136" spans="1:8" ht="15.75" x14ac:dyDescent="0.25">
      <c r="A136">
        <v>132</v>
      </c>
      <c r="B136" s="482">
        <v>42527</v>
      </c>
      <c r="C136" s="484" t="s">
        <v>577</v>
      </c>
      <c r="D136" t="s">
        <v>521</v>
      </c>
      <c r="F136" s="487">
        <v>10000</v>
      </c>
      <c r="H136" s="487">
        <v>10000</v>
      </c>
    </row>
    <row r="137" spans="1:8" x14ac:dyDescent="0.2">
      <c r="A137">
        <v>133</v>
      </c>
      <c r="B137" s="486">
        <v>42529</v>
      </c>
      <c r="C137" t="s">
        <v>349</v>
      </c>
      <c r="D137" t="s">
        <v>521</v>
      </c>
      <c r="F137" s="487">
        <v>5000</v>
      </c>
      <c r="H137" s="487">
        <v>5000</v>
      </c>
    </row>
    <row r="138" spans="1:8" x14ac:dyDescent="0.2">
      <c r="A138">
        <v>134</v>
      </c>
      <c r="B138" s="486">
        <v>42532</v>
      </c>
      <c r="C138" t="s">
        <v>566</v>
      </c>
      <c r="D138" t="s">
        <v>501</v>
      </c>
      <c r="F138" s="487">
        <v>150000</v>
      </c>
      <c r="H138" s="487">
        <v>150000</v>
      </c>
    </row>
    <row r="139" spans="1:8" x14ac:dyDescent="0.2">
      <c r="A139">
        <v>135</v>
      </c>
      <c r="B139" s="486">
        <v>42529</v>
      </c>
      <c r="C139" t="s">
        <v>502</v>
      </c>
      <c r="D139" t="s">
        <v>501</v>
      </c>
      <c r="F139" s="487">
        <v>299400</v>
      </c>
      <c r="H139" s="487">
        <v>299400</v>
      </c>
    </row>
    <row r="140" spans="1:8" x14ac:dyDescent="0.2">
      <c r="A140">
        <v>136</v>
      </c>
      <c r="B140" s="486">
        <v>42536</v>
      </c>
      <c r="C140" t="s">
        <v>349</v>
      </c>
      <c r="D140" t="s">
        <v>521</v>
      </c>
      <c r="F140" s="487">
        <v>10000</v>
      </c>
      <c r="H140" s="487">
        <v>10000</v>
      </c>
    </row>
    <row r="141" spans="1:8" x14ac:dyDescent="0.2">
      <c r="A141">
        <v>137</v>
      </c>
      <c r="B141" s="486">
        <v>42529</v>
      </c>
      <c r="C141" t="s">
        <v>502</v>
      </c>
      <c r="D141" t="s">
        <v>501</v>
      </c>
      <c r="F141" s="487">
        <v>290600</v>
      </c>
      <c r="H141" s="487">
        <v>290600</v>
      </c>
    </row>
    <row r="142" spans="1:8" x14ac:dyDescent="0.2">
      <c r="A142">
        <v>138</v>
      </c>
      <c r="B142" s="486">
        <v>42537</v>
      </c>
      <c r="C142" t="s">
        <v>578</v>
      </c>
      <c r="D142" t="s">
        <v>579</v>
      </c>
      <c r="F142" s="487">
        <v>5000</v>
      </c>
      <c r="H142" s="487">
        <v>5000</v>
      </c>
    </row>
    <row r="143" spans="1:8" x14ac:dyDescent="0.2">
      <c r="A143">
        <v>139</v>
      </c>
      <c r="B143" s="486">
        <v>42535</v>
      </c>
      <c r="C143" t="s">
        <v>580</v>
      </c>
      <c r="D143" t="s">
        <v>102</v>
      </c>
      <c r="F143" s="487">
        <v>28000</v>
      </c>
      <c r="H143" s="487">
        <v>28000</v>
      </c>
    </row>
    <row r="144" spans="1:8" x14ac:dyDescent="0.2">
      <c r="A144">
        <v>140</v>
      </c>
      <c r="B144" s="486">
        <v>42542</v>
      </c>
      <c r="C144" t="s">
        <v>500</v>
      </c>
      <c r="D144" t="s">
        <v>501</v>
      </c>
      <c r="F144" s="487">
        <v>260000</v>
      </c>
      <c r="H144" s="487">
        <v>2600000</v>
      </c>
    </row>
    <row r="145" spans="1:8" x14ac:dyDescent="0.2">
      <c r="A145">
        <v>141</v>
      </c>
      <c r="B145" s="486">
        <v>42536</v>
      </c>
      <c r="C145" t="s">
        <v>581</v>
      </c>
      <c r="D145" t="s">
        <v>501</v>
      </c>
      <c r="F145" s="487">
        <v>50000</v>
      </c>
      <c r="H145" s="487">
        <v>50000</v>
      </c>
    </row>
    <row r="146" spans="1:8" x14ac:dyDescent="0.2">
      <c r="A146">
        <v>142</v>
      </c>
      <c r="B146" s="486">
        <v>42544</v>
      </c>
      <c r="C146" t="s">
        <v>566</v>
      </c>
      <c r="D146" t="s">
        <v>501</v>
      </c>
      <c r="F146" s="487">
        <v>50000</v>
      </c>
      <c r="H146" s="487">
        <v>50000</v>
      </c>
    </row>
    <row r="147" spans="1:8" x14ac:dyDescent="0.2">
      <c r="A147">
        <v>143</v>
      </c>
      <c r="B147" s="486">
        <v>42546</v>
      </c>
      <c r="C147" t="s">
        <v>582</v>
      </c>
      <c r="D147" t="s">
        <v>583</v>
      </c>
      <c r="F147" s="487">
        <v>5000</v>
      </c>
      <c r="H147" s="487">
        <v>5000</v>
      </c>
    </row>
    <row r="148" spans="1:8" x14ac:dyDescent="0.2">
      <c r="A148">
        <v>144</v>
      </c>
      <c r="B148" s="486">
        <v>42544</v>
      </c>
      <c r="C148" t="s">
        <v>584</v>
      </c>
      <c r="D148" t="s">
        <v>98</v>
      </c>
      <c r="F148" s="487">
        <v>8800</v>
      </c>
      <c r="H148" s="487">
        <v>8800</v>
      </c>
    </row>
    <row r="149" spans="1:8" x14ac:dyDescent="0.2">
      <c r="A149">
        <v>145</v>
      </c>
      <c r="B149" s="486">
        <v>42544</v>
      </c>
      <c r="C149" t="s">
        <v>349</v>
      </c>
      <c r="D149" t="s">
        <v>521</v>
      </c>
      <c r="F149" s="487">
        <v>10000</v>
      </c>
      <c r="H149" s="487">
        <v>10000</v>
      </c>
    </row>
    <row r="150" spans="1:8" x14ac:dyDescent="0.2">
      <c r="A150">
        <v>146</v>
      </c>
      <c r="B150" s="486">
        <v>42548</v>
      </c>
      <c r="C150" t="s">
        <v>585</v>
      </c>
      <c r="D150" t="s">
        <v>494</v>
      </c>
      <c r="E150">
        <v>170174</v>
      </c>
      <c r="F150" s="487">
        <v>27800</v>
      </c>
      <c r="H150" s="487">
        <v>27800</v>
      </c>
    </row>
    <row r="151" spans="1:8" x14ac:dyDescent="0.2">
      <c r="A151">
        <v>147</v>
      </c>
      <c r="B151" s="486">
        <v>42548</v>
      </c>
      <c r="C151" t="s">
        <v>500</v>
      </c>
      <c r="D151" t="s">
        <v>501</v>
      </c>
      <c r="F151" s="487">
        <v>24700</v>
      </c>
      <c r="H151" s="487">
        <v>24700</v>
      </c>
    </row>
    <row r="152" spans="1:8" x14ac:dyDescent="0.2">
      <c r="A152">
        <v>148</v>
      </c>
      <c r="B152" s="486">
        <v>42548</v>
      </c>
      <c r="C152" t="s">
        <v>349</v>
      </c>
      <c r="D152" t="s">
        <v>586</v>
      </c>
      <c r="F152" s="487">
        <v>17100</v>
      </c>
      <c r="H152" s="487">
        <v>17100</v>
      </c>
    </row>
    <row r="153" spans="1:8" x14ac:dyDescent="0.2">
      <c r="A153">
        <v>149</v>
      </c>
      <c r="B153" s="486">
        <v>42548</v>
      </c>
      <c r="C153" t="s">
        <v>587</v>
      </c>
      <c r="D153" t="s">
        <v>104</v>
      </c>
      <c r="F153" s="487">
        <v>59800</v>
      </c>
      <c r="H153" s="487">
        <v>59800</v>
      </c>
    </row>
    <row r="154" spans="1:8" x14ac:dyDescent="0.2">
      <c r="A154">
        <v>150</v>
      </c>
      <c r="B154" s="486">
        <v>42549</v>
      </c>
      <c r="C154" t="s">
        <v>588</v>
      </c>
      <c r="D154" t="s">
        <v>501</v>
      </c>
      <c r="F154" s="487">
        <v>76000</v>
      </c>
      <c r="H154" s="487">
        <v>76000</v>
      </c>
    </row>
    <row r="155" spans="1:8" x14ac:dyDescent="0.2">
      <c r="A155">
        <v>151</v>
      </c>
      <c r="B155" s="486">
        <v>42548</v>
      </c>
      <c r="C155" t="s">
        <v>547</v>
      </c>
      <c r="D155" t="s">
        <v>494</v>
      </c>
      <c r="E155">
        <v>289245</v>
      </c>
      <c r="F155" s="487">
        <v>10800</v>
      </c>
      <c r="H155" s="487">
        <v>10800</v>
      </c>
    </row>
    <row r="156" spans="1:8" x14ac:dyDescent="0.2">
      <c r="A156">
        <v>152</v>
      </c>
      <c r="B156" s="486">
        <v>42549</v>
      </c>
      <c r="C156" t="s">
        <v>589</v>
      </c>
      <c r="D156" t="s">
        <v>441</v>
      </c>
      <c r="F156" s="487">
        <v>104900</v>
      </c>
      <c r="H156" s="487">
        <v>104900</v>
      </c>
    </row>
    <row r="157" spans="1:8" x14ac:dyDescent="0.2">
      <c r="A157">
        <v>153</v>
      </c>
      <c r="B157" s="486">
        <v>42549</v>
      </c>
      <c r="C157" t="s">
        <v>61</v>
      </c>
      <c r="D157" t="s">
        <v>567</v>
      </c>
      <c r="F157" s="487">
        <v>26870</v>
      </c>
      <c r="H157" s="487">
        <v>26870</v>
      </c>
    </row>
    <row r="158" spans="1:8" x14ac:dyDescent="0.2">
      <c r="A158">
        <v>154</v>
      </c>
      <c r="B158" s="486">
        <v>42551</v>
      </c>
      <c r="C158" t="s">
        <v>500</v>
      </c>
      <c r="D158" t="s">
        <v>501</v>
      </c>
      <c r="F158" s="487">
        <v>14700</v>
      </c>
      <c r="H158" s="487">
        <v>14700</v>
      </c>
    </row>
    <row r="159" spans="1:8" x14ac:dyDescent="0.2">
      <c r="A159">
        <v>155</v>
      </c>
      <c r="B159" s="486">
        <v>42534</v>
      </c>
      <c r="C159" t="s">
        <v>384</v>
      </c>
      <c r="D159" t="s">
        <v>504</v>
      </c>
      <c r="F159" s="487">
        <v>50300</v>
      </c>
      <c r="H159" s="487">
        <v>50300</v>
      </c>
    </row>
    <row r="160" spans="1:8" x14ac:dyDescent="0.2">
      <c r="A160">
        <v>156</v>
      </c>
      <c r="B160" s="486">
        <v>42530</v>
      </c>
      <c r="C160" t="s">
        <v>502</v>
      </c>
      <c r="D160" t="s">
        <v>501</v>
      </c>
      <c r="F160" s="487">
        <v>30000</v>
      </c>
      <c r="H160" s="487">
        <v>30000</v>
      </c>
    </row>
    <row r="161" spans="1:8" x14ac:dyDescent="0.2">
      <c r="A161">
        <v>157</v>
      </c>
      <c r="B161" s="486">
        <v>42565</v>
      </c>
      <c r="C161" t="s">
        <v>590</v>
      </c>
      <c r="D161" t="s">
        <v>102</v>
      </c>
      <c r="E161">
        <v>21443</v>
      </c>
      <c r="F161" s="487">
        <v>7000</v>
      </c>
      <c r="H161" s="487">
        <v>7000</v>
      </c>
    </row>
    <row r="162" spans="1:8" x14ac:dyDescent="0.2">
      <c r="A162">
        <v>158</v>
      </c>
      <c r="B162" s="486">
        <v>42530</v>
      </c>
      <c r="C162" t="s">
        <v>349</v>
      </c>
      <c r="D162" t="s">
        <v>521</v>
      </c>
      <c r="F162" s="487">
        <v>5000</v>
      </c>
      <c r="H162" s="487">
        <v>5000</v>
      </c>
    </row>
    <row r="163" spans="1:8" x14ac:dyDescent="0.2">
      <c r="A163">
        <v>159</v>
      </c>
      <c r="B163" s="486">
        <v>42565</v>
      </c>
      <c r="C163" t="s">
        <v>564</v>
      </c>
      <c r="D163" t="s">
        <v>98</v>
      </c>
      <c r="F163" s="487">
        <v>58850</v>
      </c>
      <c r="H163" s="487">
        <v>58850</v>
      </c>
    </row>
    <row r="164" spans="1:8" x14ac:dyDescent="0.2">
      <c r="A164">
        <v>160</v>
      </c>
      <c r="B164" s="486">
        <v>42567</v>
      </c>
      <c r="C164" t="s">
        <v>500</v>
      </c>
      <c r="D164" t="s">
        <v>501</v>
      </c>
      <c r="F164" s="487">
        <v>600000</v>
      </c>
      <c r="H164" s="487">
        <v>600000</v>
      </c>
    </row>
    <row r="165" spans="1:8" x14ac:dyDescent="0.2">
      <c r="A165">
        <v>161</v>
      </c>
      <c r="B165" s="486">
        <v>42563</v>
      </c>
      <c r="C165" t="s">
        <v>502</v>
      </c>
      <c r="D165" t="s">
        <v>501</v>
      </c>
      <c r="F165" s="487">
        <v>24700</v>
      </c>
      <c r="H165" s="487">
        <v>24700</v>
      </c>
    </row>
    <row r="166" spans="1:8" x14ac:dyDescent="0.2">
      <c r="A166">
        <v>162</v>
      </c>
      <c r="B166" s="486">
        <v>42565</v>
      </c>
      <c r="C166" t="s">
        <v>591</v>
      </c>
      <c r="D166" t="s">
        <v>592</v>
      </c>
      <c r="F166" s="487">
        <v>41379</v>
      </c>
      <c r="G166">
        <v>6621</v>
      </c>
      <c r="H166" s="487">
        <v>48000</v>
      </c>
    </row>
    <row r="167" spans="1:8" x14ac:dyDescent="0.2">
      <c r="A167">
        <v>163</v>
      </c>
      <c r="B167" s="486">
        <v>42567</v>
      </c>
      <c r="C167" t="s">
        <v>593</v>
      </c>
      <c r="D167" t="s">
        <v>98</v>
      </c>
      <c r="F167" s="487">
        <v>2950</v>
      </c>
      <c r="H167" s="487">
        <v>2950</v>
      </c>
    </row>
    <row r="168" spans="1:8" x14ac:dyDescent="0.2">
      <c r="A168">
        <v>164</v>
      </c>
      <c r="B168" s="486">
        <v>42552</v>
      </c>
      <c r="C168" t="s">
        <v>496</v>
      </c>
      <c r="D168" t="s">
        <v>98</v>
      </c>
      <c r="F168" s="487">
        <v>11900</v>
      </c>
      <c r="H168" s="487">
        <v>11900</v>
      </c>
    </row>
    <row r="169" spans="1:8" x14ac:dyDescent="0.2">
      <c r="A169">
        <v>165</v>
      </c>
      <c r="B169" s="486">
        <v>42552</v>
      </c>
      <c r="C169" t="s">
        <v>349</v>
      </c>
      <c r="D169" t="s">
        <v>521</v>
      </c>
      <c r="F169" s="487">
        <v>3000</v>
      </c>
      <c r="H169" s="487">
        <v>3000</v>
      </c>
    </row>
    <row r="170" spans="1:8" x14ac:dyDescent="0.2">
      <c r="A170">
        <v>166</v>
      </c>
      <c r="B170" s="486">
        <v>42552</v>
      </c>
      <c r="C170" t="s">
        <v>502</v>
      </c>
      <c r="D170" t="s">
        <v>501</v>
      </c>
      <c r="F170" s="487">
        <v>54700</v>
      </c>
      <c r="H170" s="487">
        <v>54700</v>
      </c>
    </row>
    <row r="171" spans="1:8" x14ac:dyDescent="0.2">
      <c r="A171">
        <v>167</v>
      </c>
      <c r="B171" s="486">
        <v>42557</v>
      </c>
      <c r="C171" t="s">
        <v>502</v>
      </c>
      <c r="D171" t="s">
        <v>501</v>
      </c>
      <c r="F171" s="487">
        <v>14700</v>
      </c>
      <c r="H171" s="487">
        <v>14700</v>
      </c>
    </row>
    <row r="172" spans="1:8" x14ac:dyDescent="0.2">
      <c r="A172">
        <v>168</v>
      </c>
      <c r="B172" s="486">
        <v>42557</v>
      </c>
      <c r="C172" t="s">
        <v>500</v>
      </c>
      <c r="D172" t="s">
        <v>501</v>
      </c>
      <c r="F172" s="487">
        <v>74000</v>
      </c>
      <c r="H172" s="487">
        <v>74000</v>
      </c>
    </row>
    <row r="173" spans="1:8" x14ac:dyDescent="0.2">
      <c r="A173">
        <v>169</v>
      </c>
      <c r="B173" s="486">
        <v>42555</v>
      </c>
      <c r="C173" t="s">
        <v>502</v>
      </c>
      <c r="D173" t="s">
        <v>501</v>
      </c>
      <c r="F173" s="487">
        <v>20000</v>
      </c>
      <c r="H173" s="487">
        <v>20000</v>
      </c>
    </row>
    <row r="174" spans="1:8" x14ac:dyDescent="0.2">
      <c r="A174">
        <v>170</v>
      </c>
      <c r="B174" s="486">
        <v>42555</v>
      </c>
      <c r="C174" t="s">
        <v>349</v>
      </c>
      <c r="D174" t="s">
        <v>521</v>
      </c>
      <c r="F174" s="487">
        <v>5000</v>
      </c>
      <c r="H174" s="487">
        <v>5000</v>
      </c>
    </row>
    <row r="175" spans="1:8" x14ac:dyDescent="0.2">
      <c r="A175">
        <v>171</v>
      </c>
      <c r="B175" s="486">
        <v>42571</v>
      </c>
      <c r="C175" t="s">
        <v>594</v>
      </c>
      <c r="D175" t="s">
        <v>494</v>
      </c>
      <c r="F175" s="487">
        <v>6900</v>
      </c>
      <c r="H175" s="487">
        <v>6900</v>
      </c>
    </row>
    <row r="176" spans="1:8" x14ac:dyDescent="0.2">
      <c r="A176">
        <v>172</v>
      </c>
      <c r="B176" s="486">
        <v>42576</v>
      </c>
      <c r="C176" t="s">
        <v>349</v>
      </c>
      <c r="D176" t="s">
        <v>586</v>
      </c>
      <c r="F176" s="487">
        <v>13900</v>
      </c>
      <c r="G176">
        <v>3200</v>
      </c>
      <c r="H176" s="487">
        <v>17100</v>
      </c>
    </row>
    <row r="177" spans="1:8" x14ac:dyDescent="0.2">
      <c r="A177">
        <v>173</v>
      </c>
      <c r="B177" s="486">
        <v>42576</v>
      </c>
      <c r="C177" t="s">
        <v>500</v>
      </c>
      <c r="D177" t="s">
        <v>501</v>
      </c>
      <c r="F177" s="487">
        <v>17100</v>
      </c>
      <c r="H177" s="487">
        <v>17100</v>
      </c>
    </row>
    <row r="178" spans="1:8" x14ac:dyDescent="0.2">
      <c r="A178">
        <v>174</v>
      </c>
      <c r="B178" s="486">
        <v>42573</v>
      </c>
      <c r="C178" t="s">
        <v>61</v>
      </c>
      <c r="D178" t="s">
        <v>504</v>
      </c>
      <c r="F178" s="487">
        <v>64290</v>
      </c>
      <c r="H178" s="487">
        <v>64290</v>
      </c>
    </row>
    <row r="179" spans="1:8" x14ac:dyDescent="0.2">
      <c r="A179">
        <v>175</v>
      </c>
      <c r="B179" s="486">
        <v>42573</v>
      </c>
      <c r="C179" t="s">
        <v>500</v>
      </c>
      <c r="D179" t="s">
        <v>501</v>
      </c>
      <c r="F179" s="487">
        <v>76000</v>
      </c>
      <c r="H179" s="487">
        <v>76000</v>
      </c>
    </row>
    <row r="180" spans="1:8" x14ac:dyDescent="0.2">
      <c r="A180">
        <v>176</v>
      </c>
      <c r="B180" s="505">
        <v>42580</v>
      </c>
      <c r="C180" s="506" t="s">
        <v>357</v>
      </c>
      <c r="D180" s="506" t="s">
        <v>595</v>
      </c>
      <c r="E180" s="506"/>
      <c r="F180" s="507">
        <v>286295</v>
      </c>
      <c r="G180" s="506"/>
      <c r="H180" s="507">
        <v>286295</v>
      </c>
    </row>
    <row r="181" spans="1:8" x14ac:dyDescent="0.2">
      <c r="A181">
        <v>178</v>
      </c>
      <c r="B181" s="486">
        <v>42580</v>
      </c>
      <c r="C181" t="s">
        <v>357</v>
      </c>
      <c r="D181" t="s">
        <v>504</v>
      </c>
      <c r="F181" s="487">
        <v>71748</v>
      </c>
      <c r="H181" s="487">
        <v>71748</v>
      </c>
    </row>
    <row r="182" spans="1:8" x14ac:dyDescent="0.2">
      <c r="A182">
        <v>179</v>
      </c>
      <c r="B182" s="486">
        <v>42573</v>
      </c>
      <c r="C182" t="s">
        <v>357</v>
      </c>
      <c r="D182" t="s">
        <v>504</v>
      </c>
      <c r="F182" s="487">
        <v>257361</v>
      </c>
      <c r="H182" s="487">
        <v>257361</v>
      </c>
    </row>
    <row r="183" spans="1:8" x14ac:dyDescent="0.2">
      <c r="A183">
        <v>180</v>
      </c>
      <c r="B183" s="486">
        <v>42553</v>
      </c>
      <c r="C183" t="s">
        <v>393</v>
      </c>
      <c r="D183" t="s">
        <v>490</v>
      </c>
      <c r="F183" s="487">
        <v>267908</v>
      </c>
      <c r="H183" s="487">
        <v>267908</v>
      </c>
    </row>
    <row r="184" spans="1:8" x14ac:dyDescent="0.2">
      <c r="A184">
        <v>181</v>
      </c>
      <c r="B184" s="486">
        <v>42582</v>
      </c>
      <c r="C184" t="s">
        <v>481</v>
      </c>
      <c r="D184" t="s">
        <v>552</v>
      </c>
      <c r="F184" s="487">
        <v>6787</v>
      </c>
      <c r="H184" s="487">
        <v>6787</v>
      </c>
    </row>
    <row r="185" spans="1:8" x14ac:dyDescent="0.2">
      <c r="A185">
        <v>182</v>
      </c>
      <c r="B185" s="486">
        <v>42612</v>
      </c>
      <c r="C185" t="s">
        <v>533</v>
      </c>
      <c r="D185" t="s">
        <v>98</v>
      </c>
      <c r="F185" s="487">
        <v>24677</v>
      </c>
      <c r="H185" s="487">
        <v>24677</v>
      </c>
    </row>
    <row r="186" spans="1:8" x14ac:dyDescent="0.2">
      <c r="A186">
        <v>183</v>
      </c>
      <c r="B186" s="486">
        <v>42593</v>
      </c>
      <c r="C186" t="s">
        <v>564</v>
      </c>
      <c r="D186" t="s">
        <v>98</v>
      </c>
      <c r="E186">
        <v>326293</v>
      </c>
      <c r="F186" s="487">
        <v>20050</v>
      </c>
      <c r="H186" s="487">
        <v>20050</v>
      </c>
    </row>
    <row r="187" spans="1:8" x14ac:dyDescent="0.2">
      <c r="A187">
        <v>184</v>
      </c>
      <c r="B187" s="486">
        <v>42602</v>
      </c>
      <c r="C187" t="s">
        <v>596</v>
      </c>
      <c r="D187" t="s">
        <v>557</v>
      </c>
      <c r="F187" s="487">
        <v>45000</v>
      </c>
      <c r="H187" s="487">
        <v>45000</v>
      </c>
    </row>
    <row r="188" spans="1:8" x14ac:dyDescent="0.2">
      <c r="A188">
        <v>185</v>
      </c>
      <c r="B188" s="486">
        <v>42601</v>
      </c>
      <c r="C188" t="s">
        <v>566</v>
      </c>
      <c r="D188" t="s">
        <v>501</v>
      </c>
      <c r="F188" s="487">
        <v>24700</v>
      </c>
      <c r="H188" s="487">
        <v>24700</v>
      </c>
    </row>
    <row r="189" spans="1:8" x14ac:dyDescent="0.2">
      <c r="A189">
        <v>186</v>
      </c>
      <c r="B189" s="486">
        <v>42598</v>
      </c>
      <c r="C189" t="s">
        <v>502</v>
      </c>
      <c r="D189" t="s">
        <v>501</v>
      </c>
      <c r="F189" s="487">
        <v>76000</v>
      </c>
      <c r="H189" s="487">
        <v>76000</v>
      </c>
    </row>
    <row r="190" spans="1:8" x14ac:dyDescent="0.2">
      <c r="A190">
        <v>187</v>
      </c>
      <c r="B190" s="486">
        <v>42600</v>
      </c>
      <c r="C190" t="s">
        <v>597</v>
      </c>
      <c r="D190" t="s">
        <v>557</v>
      </c>
      <c r="F190" s="487">
        <v>17000</v>
      </c>
      <c r="H190" s="487">
        <v>17000</v>
      </c>
    </row>
    <row r="191" spans="1:8" x14ac:dyDescent="0.2">
      <c r="A191">
        <v>188</v>
      </c>
      <c r="B191" s="486">
        <v>42600</v>
      </c>
      <c r="C191" t="s">
        <v>597</v>
      </c>
      <c r="D191" t="s">
        <v>557</v>
      </c>
      <c r="F191" s="487">
        <v>17000</v>
      </c>
      <c r="H191" s="487">
        <v>17000</v>
      </c>
    </row>
    <row r="192" spans="1:8" x14ac:dyDescent="0.2">
      <c r="A192">
        <v>189</v>
      </c>
      <c r="B192" s="486">
        <v>42604</v>
      </c>
      <c r="C192" t="s">
        <v>598</v>
      </c>
      <c r="D192" t="s">
        <v>557</v>
      </c>
      <c r="F192" s="487">
        <v>15000</v>
      </c>
      <c r="H192" s="487">
        <v>15000</v>
      </c>
    </row>
    <row r="193" spans="1:8" x14ac:dyDescent="0.2">
      <c r="A193">
        <v>190</v>
      </c>
      <c r="B193" s="486">
        <v>42583</v>
      </c>
      <c r="C193" t="s">
        <v>328</v>
      </c>
      <c r="D193" t="s">
        <v>599</v>
      </c>
      <c r="F193" s="487">
        <v>500</v>
      </c>
      <c r="H193" s="487">
        <v>500</v>
      </c>
    </row>
    <row r="194" spans="1:8" x14ac:dyDescent="0.2">
      <c r="A194">
        <v>191</v>
      </c>
      <c r="B194" s="486">
        <v>42612</v>
      </c>
      <c r="C194" t="s">
        <v>61</v>
      </c>
      <c r="D194" t="s">
        <v>567</v>
      </c>
      <c r="F194" s="487">
        <v>20190</v>
      </c>
      <c r="H194" s="487">
        <v>20190</v>
      </c>
    </row>
    <row r="195" spans="1:8" x14ac:dyDescent="0.2">
      <c r="A195">
        <v>192</v>
      </c>
      <c r="B195" s="486">
        <v>42604</v>
      </c>
      <c r="C195" t="s">
        <v>600</v>
      </c>
      <c r="D195" t="s">
        <v>512</v>
      </c>
      <c r="F195" s="487">
        <v>168908</v>
      </c>
      <c r="H195" s="487">
        <v>168908</v>
      </c>
    </row>
    <row r="196" spans="1:8" x14ac:dyDescent="0.2">
      <c r="A196">
        <v>193</v>
      </c>
      <c r="B196" s="486">
        <v>42584</v>
      </c>
      <c r="C196" t="s">
        <v>384</v>
      </c>
      <c r="D196" t="s">
        <v>504</v>
      </c>
      <c r="F196" s="487">
        <v>41320</v>
      </c>
      <c r="H196" s="487">
        <v>41320</v>
      </c>
    </row>
    <row r="197" spans="1:8" x14ac:dyDescent="0.2">
      <c r="A197">
        <v>194</v>
      </c>
      <c r="B197" s="486">
        <v>42613</v>
      </c>
      <c r="C197" t="s">
        <v>481</v>
      </c>
      <c r="D197" t="s">
        <v>552</v>
      </c>
      <c r="F197" s="487">
        <v>79905</v>
      </c>
      <c r="H197" s="487">
        <v>79905</v>
      </c>
    </row>
    <row r="198" spans="1:8" x14ac:dyDescent="0.2">
      <c r="A198">
        <v>195</v>
      </c>
      <c r="B198" s="486">
        <v>42621</v>
      </c>
      <c r="C198" t="s">
        <v>601</v>
      </c>
      <c r="D198" t="s">
        <v>512</v>
      </c>
      <c r="F198" s="487">
        <v>110000</v>
      </c>
      <c r="H198" s="487">
        <v>110000</v>
      </c>
    </row>
    <row r="199" spans="1:8" x14ac:dyDescent="0.2">
      <c r="A199">
        <v>196</v>
      </c>
      <c r="B199" s="486">
        <v>42626</v>
      </c>
      <c r="C199" t="s">
        <v>601</v>
      </c>
      <c r="D199" t="s">
        <v>512</v>
      </c>
      <c r="F199" s="487">
        <v>109700</v>
      </c>
      <c r="H199" s="487">
        <v>109700</v>
      </c>
    </row>
    <row r="200" spans="1:8" x14ac:dyDescent="0.2">
      <c r="A200">
        <v>197</v>
      </c>
      <c r="B200" s="486">
        <v>42612</v>
      </c>
      <c r="C200" t="s">
        <v>384</v>
      </c>
      <c r="D200" t="s">
        <v>504</v>
      </c>
      <c r="F200" s="487">
        <v>44880</v>
      </c>
      <c r="H200" s="487">
        <v>44880</v>
      </c>
    </row>
    <row r="201" spans="1:8" x14ac:dyDescent="0.2">
      <c r="A201">
        <v>198</v>
      </c>
      <c r="B201" s="486">
        <v>42640</v>
      </c>
      <c r="C201" t="s">
        <v>61</v>
      </c>
      <c r="D201" t="s">
        <v>504</v>
      </c>
      <c r="F201" s="487">
        <v>29910</v>
      </c>
      <c r="H201" s="487">
        <v>29910</v>
      </c>
    </row>
    <row r="202" spans="1:8" x14ac:dyDescent="0.2">
      <c r="A202">
        <v>199</v>
      </c>
      <c r="B202" s="486">
        <v>42641</v>
      </c>
      <c r="C202" t="s">
        <v>602</v>
      </c>
      <c r="D202" t="s">
        <v>98</v>
      </c>
      <c r="F202" s="487">
        <v>77850</v>
      </c>
      <c r="H202" s="487">
        <v>77850</v>
      </c>
    </row>
    <row r="203" spans="1:8" x14ac:dyDescent="0.2">
      <c r="A203">
        <v>200</v>
      </c>
      <c r="B203" s="486">
        <v>42630</v>
      </c>
      <c r="C203" t="s">
        <v>602</v>
      </c>
      <c r="D203" t="s">
        <v>98</v>
      </c>
      <c r="F203" s="487">
        <v>71700</v>
      </c>
      <c r="H203" s="487">
        <v>71700</v>
      </c>
    </row>
    <row r="204" spans="1:8" x14ac:dyDescent="0.2">
      <c r="A204">
        <v>201</v>
      </c>
      <c r="B204" s="486">
        <v>42631</v>
      </c>
      <c r="C204" t="s">
        <v>533</v>
      </c>
      <c r="D204" t="s">
        <v>98</v>
      </c>
      <c r="E204">
        <v>346551</v>
      </c>
      <c r="F204" s="487">
        <v>33500</v>
      </c>
      <c r="H204" s="487">
        <v>33500</v>
      </c>
    </row>
    <row r="205" spans="1:8" x14ac:dyDescent="0.2">
      <c r="A205">
        <v>202</v>
      </c>
      <c r="B205" s="486">
        <v>42643</v>
      </c>
      <c r="C205" t="s">
        <v>574</v>
      </c>
      <c r="D205" t="s">
        <v>104</v>
      </c>
      <c r="F205" s="487">
        <v>3450</v>
      </c>
      <c r="H205" s="487">
        <v>3450</v>
      </c>
    </row>
    <row r="206" spans="1:8" x14ac:dyDescent="0.2">
      <c r="A206">
        <v>203</v>
      </c>
      <c r="B206" s="486">
        <v>42630</v>
      </c>
      <c r="C206" t="s">
        <v>603</v>
      </c>
      <c r="D206" t="s">
        <v>98</v>
      </c>
      <c r="E206">
        <v>380955</v>
      </c>
      <c r="F206" s="487">
        <v>9466</v>
      </c>
      <c r="G206">
        <v>634</v>
      </c>
      <c r="H206" s="487">
        <v>10100</v>
      </c>
    </row>
    <row r="207" spans="1:8" x14ac:dyDescent="0.2">
      <c r="A207">
        <v>204</v>
      </c>
      <c r="B207" s="486">
        <v>42618</v>
      </c>
      <c r="C207" t="s">
        <v>574</v>
      </c>
      <c r="D207" t="s">
        <v>104</v>
      </c>
      <c r="F207" s="487">
        <v>9400</v>
      </c>
      <c r="H207" s="487">
        <v>9400</v>
      </c>
    </row>
    <row r="208" spans="1:8" x14ac:dyDescent="0.2">
      <c r="A208">
        <v>205</v>
      </c>
      <c r="B208" s="486">
        <v>42629</v>
      </c>
      <c r="C208" t="s">
        <v>604</v>
      </c>
      <c r="D208" t="s">
        <v>104</v>
      </c>
      <c r="F208" s="487">
        <v>1300</v>
      </c>
      <c r="H208" s="487">
        <v>1300</v>
      </c>
    </row>
    <row r="209" spans="1:8" x14ac:dyDescent="0.2">
      <c r="A209">
        <v>206</v>
      </c>
      <c r="B209" s="486">
        <v>42631</v>
      </c>
      <c r="C209" t="s">
        <v>502</v>
      </c>
      <c r="D209" t="s">
        <v>501</v>
      </c>
      <c r="F209" s="487">
        <v>100000</v>
      </c>
      <c r="H209" s="487">
        <v>100000</v>
      </c>
    </row>
    <row r="210" spans="1:8" x14ac:dyDescent="0.2">
      <c r="A210">
        <v>207</v>
      </c>
      <c r="B210" s="486">
        <v>42621</v>
      </c>
      <c r="C210" t="s">
        <v>574</v>
      </c>
      <c r="D210" t="s">
        <v>104</v>
      </c>
      <c r="F210" s="487">
        <v>4500</v>
      </c>
      <c r="H210" s="487">
        <v>4500</v>
      </c>
    </row>
    <row r="211" spans="1:8" x14ac:dyDescent="0.2">
      <c r="A211">
        <v>208</v>
      </c>
      <c r="B211" s="486">
        <v>42643</v>
      </c>
      <c r="C211" t="s">
        <v>545</v>
      </c>
      <c r="D211" t="s">
        <v>494</v>
      </c>
      <c r="E211">
        <v>152416</v>
      </c>
      <c r="F211" s="487">
        <v>70600</v>
      </c>
      <c r="H211" s="487">
        <v>70600</v>
      </c>
    </row>
    <row r="212" spans="1:8" x14ac:dyDescent="0.2">
      <c r="A212">
        <v>209</v>
      </c>
      <c r="B212" s="486">
        <v>42635</v>
      </c>
      <c r="C212" t="s">
        <v>500</v>
      </c>
      <c r="D212" t="s">
        <v>501</v>
      </c>
      <c r="F212" s="487">
        <v>96000</v>
      </c>
      <c r="H212" s="487">
        <v>96000</v>
      </c>
    </row>
    <row r="213" spans="1:8" x14ac:dyDescent="0.2">
      <c r="A213">
        <v>210</v>
      </c>
      <c r="B213" s="486">
        <v>42634</v>
      </c>
      <c r="C213" t="s">
        <v>605</v>
      </c>
      <c r="D213" t="s">
        <v>606</v>
      </c>
      <c r="E213">
        <v>2668059</v>
      </c>
      <c r="F213" s="487">
        <v>7000</v>
      </c>
      <c r="H213" s="487">
        <v>7000</v>
      </c>
    </row>
    <row r="214" spans="1:8" x14ac:dyDescent="0.2">
      <c r="A214">
        <v>211</v>
      </c>
      <c r="B214" s="486">
        <v>42634</v>
      </c>
      <c r="C214" t="s">
        <v>605</v>
      </c>
      <c r="D214" t="s">
        <v>606</v>
      </c>
      <c r="E214">
        <v>2666350</v>
      </c>
      <c r="F214" s="487">
        <v>7000</v>
      </c>
      <c r="H214" s="487">
        <v>7000</v>
      </c>
    </row>
    <row r="215" spans="1:8" x14ac:dyDescent="0.2">
      <c r="A215">
        <v>212</v>
      </c>
      <c r="B215" s="486">
        <v>42621</v>
      </c>
      <c r="C215" t="s">
        <v>607</v>
      </c>
      <c r="D215" t="s">
        <v>606</v>
      </c>
      <c r="F215" s="487">
        <v>17000</v>
      </c>
      <c r="H215" s="487">
        <v>17000</v>
      </c>
    </row>
    <row r="216" spans="1:8" x14ac:dyDescent="0.2">
      <c r="A216">
        <v>213</v>
      </c>
      <c r="B216" s="486">
        <v>42630</v>
      </c>
      <c r="C216" t="s">
        <v>500</v>
      </c>
      <c r="D216" t="s">
        <v>501</v>
      </c>
      <c r="E216">
        <v>835221053</v>
      </c>
      <c r="F216" s="487">
        <v>500000</v>
      </c>
      <c r="H216" s="487">
        <v>500000</v>
      </c>
    </row>
    <row r="217" spans="1:8" x14ac:dyDescent="0.2">
      <c r="A217">
        <v>214</v>
      </c>
      <c r="B217" s="486">
        <v>42643</v>
      </c>
      <c r="C217" t="s">
        <v>500</v>
      </c>
      <c r="D217" t="s">
        <v>501</v>
      </c>
      <c r="E217">
        <v>85031718</v>
      </c>
      <c r="F217" s="487">
        <v>140000</v>
      </c>
      <c r="H217" s="487">
        <v>140000</v>
      </c>
    </row>
    <row r="218" spans="1:8" x14ac:dyDescent="0.2">
      <c r="A218">
        <v>215</v>
      </c>
      <c r="B218" s="486">
        <v>42621</v>
      </c>
      <c r="C218" t="s">
        <v>500</v>
      </c>
      <c r="D218" t="s">
        <v>501</v>
      </c>
      <c r="E218">
        <v>82841258</v>
      </c>
      <c r="F218" s="487">
        <v>200000</v>
      </c>
      <c r="H218" s="487">
        <v>200000</v>
      </c>
    </row>
    <row r="219" spans="1:8" x14ac:dyDescent="0.2">
      <c r="A219">
        <v>216</v>
      </c>
      <c r="B219" s="486">
        <v>42643</v>
      </c>
      <c r="C219" t="s">
        <v>481</v>
      </c>
      <c r="D219" t="s">
        <v>552</v>
      </c>
      <c r="F219" s="487">
        <v>171001</v>
      </c>
      <c r="H219" s="487">
        <v>171001</v>
      </c>
    </row>
    <row r="220" spans="1:8" x14ac:dyDescent="0.2">
      <c r="A220">
        <v>217</v>
      </c>
      <c r="B220" s="486">
        <v>42626</v>
      </c>
      <c r="C220" t="s">
        <v>608</v>
      </c>
      <c r="D220" t="s">
        <v>98</v>
      </c>
      <c r="E220">
        <v>6886</v>
      </c>
      <c r="F220" s="487">
        <v>197900</v>
      </c>
      <c r="H220" s="487">
        <v>197900</v>
      </c>
    </row>
    <row r="221" spans="1:8" x14ac:dyDescent="0.2">
      <c r="A221">
        <v>218</v>
      </c>
      <c r="B221" s="486">
        <v>42656</v>
      </c>
      <c r="C221" t="s">
        <v>564</v>
      </c>
      <c r="D221" t="s">
        <v>609</v>
      </c>
      <c r="F221" s="487">
        <v>201900</v>
      </c>
      <c r="H221" s="487">
        <v>201900</v>
      </c>
    </row>
    <row r="222" spans="1:8" x14ac:dyDescent="0.2">
      <c r="A222">
        <v>219</v>
      </c>
      <c r="B222" s="486">
        <v>42644</v>
      </c>
      <c r="C222" t="s">
        <v>349</v>
      </c>
      <c r="D222" t="s">
        <v>521</v>
      </c>
      <c r="F222" s="487">
        <v>5000</v>
      </c>
      <c r="H222" s="487">
        <v>5000</v>
      </c>
    </row>
    <row r="223" spans="1:8" x14ac:dyDescent="0.2">
      <c r="A223">
        <v>220</v>
      </c>
      <c r="B223" s="486">
        <v>42667</v>
      </c>
      <c r="C223" t="s">
        <v>610</v>
      </c>
      <c r="D223" t="s">
        <v>525</v>
      </c>
      <c r="F223" s="487">
        <v>200000</v>
      </c>
      <c r="H223" s="487">
        <v>200000</v>
      </c>
    </row>
    <row r="224" spans="1:8" x14ac:dyDescent="0.2">
      <c r="A224">
        <v>221</v>
      </c>
      <c r="B224" s="486">
        <v>42649</v>
      </c>
      <c r="C224" t="s">
        <v>389</v>
      </c>
      <c r="D224" t="s">
        <v>104</v>
      </c>
      <c r="F224" s="487">
        <v>84000</v>
      </c>
      <c r="H224" s="487">
        <v>84000</v>
      </c>
    </row>
    <row r="225" spans="1:8" x14ac:dyDescent="0.2">
      <c r="A225">
        <v>222</v>
      </c>
      <c r="B225" s="486">
        <v>42645</v>
      </c>
      <c r="C225" t="s">
        <v>611</v>
      </c>
      <c r="D225" t="s">
        <v>509</v>
      </c>
      <c r="E225">
        <v>5277</v>
      </c>
      <c r="F225" s="487">
        <v>3400</v>
      </c>
      <c r="H225" s="487">
        <v>3400</v>
      </c>
    </row>
    <row r="226" spans="1:8" x14ac:dyDescent="0.2">
      <c r="A226">
        <v>223</v>
      </c>
      <c r="B226" s="486">
        <v>42646</v>
      </c>
      <c r="C226" t="s">
        <v>577</v>
      </c>
      <c r="D226" t="s">
        <v>612</v>
      </c>
      <c r="F226" s="487">
        <v>8000</v>
      </c>
      <c r="H226" s="487">
        <v>8000</v>
      </c>
    </row>
    <row r="227" spans="1:8" x14ac:dyDescent="0.2">
      <c r="A227">
        <v>224</v>
      </c>
      <c r="B227" s="486">
        <v>42658</v>
      </c>
      <c r="C227" t="s">
        <v>577</v>
      </c>
      <c r="D227" t="s">
        <v>612</v>
      </c>
      <c r="F227" s="487">
        <v>10000</v>
      </c>
      <c r="H227" s="487">
        <v>10000</v>
      </c>
    </row>
    <row r="228" spans="1:8" x14ac:dyDescent="0.2">
      <c r="A228">
        <v>225</v>
      </c>
      <c r="B228" s="486">
        <v>42672</v>
      </c>
      <c r="C228" t="s">
        <v>613</v>
      </c>
      <c r="D228" t="s">
        <v>512</v>
      </c>
      <c r="F228" s="487">
        <v>120000</v>
      </c>
      <c r="H228" s="487">
        <v>120000</v>
      </c>
    </row>
    <row r="229" spans="1:8" x14ac:dyDescent="0.2">
      <c r="A229">
        <v>226</v>
      </c>
      <c r="B229" s="486">
        <v>42671</v>
      </c>
      <c r="C229" t="s">
        <v>61</v>
      </c>
      <c r="D229" t="s">
        <v>567</v>
      </c>
      <c r="F229" s="487">
        <v>70590</v>
      </c>
      <c r="H229" s="487">
        <v>70590</v>
      </c>
    </row>
    <row r="230" spans="1:8" x14ac:dyDescent="0.2">
      <c r="A230">
        <v>227</v>
      </c>
      <c r="B230" s="486">
        <v>42646</v>
      </c>
      <c r="C230" t="s">
        <v>384</v>
      </c>
      <c r="D230" t="s">
        <v>567</v>
      </c>
      <c r="F230" s="487">
        <v>41220</v>
      </c>
      <c r="H230" s="487">
        <v>41220</v>
      </c>
    </row>
    <row r="231" spans="1:8" x14ac:dyDescent="0.2">
      <c r="A231">
        <v>228</v>
      </c>
      <c r="B231" s="486">
        <v>42699</v>
      </c>
      <c r="C231" t="s">
        <v>601</v>
      </c>
      <c r="D231" t="s">
        <v>614</v>
      </c>
      <c r="F231" s="487">
        <v>119000</v>
      </c>
      <c r="H231" s="487">
        <v>119000</v>
      </c>
    </row>
    <row r="232" spans="1:8" x14ac:dyDescent="0.2">
      <c r="A232">
        <v>229</v>
      </c>
      <c r="B232" s="486">
        <v>42699</v>
      </c>
      <c r="C232" t="s">
        <v>357</v>
      </c>
      <c r="D232" t="s">
        <v>504</v>
      </c>
      <c r="F232" s="487">
        <v>371772</v>
      </c>
      <c r="H232" s="487">
        <v>371772</v>
      </c>
    </row>
    <row r="233" spans="1:8" x14ac:dyDescent="0.2">
      <c r="A233">
        <v>230</v>
      </c>
      <c r="B233" s="486">
        <v>42689</v>
      </c>
      <c r="C233" t="s">
        <v>357</v>
      </c>
      <c r="D233" t="s">
        <v>504</v>
      </c>
      <c r="F233" s="487">
        <v>238489</v>
      </c>
      <c r="H233" s="487">
        <v>238489</v>
      </c>
    </row>
    <row r="234" spans="1:8" x14ac:dyDescent="0.2">
      <c r="A234">
        <v>231</v>
      </c>
      <c r="B234" s="486">
        <v>42699</v>
      </c>
      <c r="C234" t="s">
        <v>61</v>
      </c>
      <c r="D234" t="s">
        <v>504</v>
      </c>
      <c r="F234" s="487">
        <v>31290</v>
      </c>
      <c r="H234" s="487">
        <v>31290</v>
      </c>
    </row>
    <row r="235" spans="1:8" x14ac:dyDescent="0.2">
      <c r="A235">
        <v>232</v>
      </c>
      <c r="B235" s="486">
        <v>42678</v>
      </c>
      <c r="C235" t="s">
        <v>384</v>
      </c>
      <c r="D235" t="s">
        <v>504</v>
      </c>
      <c r="F235" s="487">
        <v>44580</v>
      </c>
      <c r="H235" s="487">
        <v>44580</v>
      </c>
    </row>
    <row r="236" spans="1:8" x14ac:dyDescent="0.2">
      <c r="A236">
        <v>233</v>
      </c>
      <c r="B236" s="486">
        <v>42696</v>
      </c>
      <c r="C236" t="s">
        <v>615</v>
      </c>
      <c r="D236" t="s">
        <v>616</v>
      </c>
      <c r="F236" s="487">
        <v>4200</v>
      </c>
      <c r="H236" s="487">
        <v>4200</v>
      </c>
    </row>
    <row r="237" spans="1:8" x14ac:dyDescent="0.2">
      <c r="A237">
        <v>234</v>
      </c>
      <c r="B237" s="486">
        <v>42702</v>
      </c>
      <c r="C237" t="s">
        <v>607</v>
      </c>
      <c r="D237" t="s">
        <v>606</v>
      </c>
      <c r="F237" s="487">
        <v>45000</v>
      </c>
      <c r="H237" s="487">
        <v>45000</v>
      </c>
    </row>
    <row r="238" spans="1:8" x14ac:dyDescent="0.2">
      <c r="A238">
        <v>235</v>
      </c>
      <c r="B238" s="486">
        <v>42702</v>
      </c>
      <c r="C238" t="s">
        <v>607</v>
      </c>
      <c r="D238" t="s">
        <v>606</v>
      </c>
      <c r="F238" s="487">
        <v>7000</v>
      </c>
      <c r="H238" s="487">
        <v>7000</v>
      </c>
    </row>
    <row r="239" spans="1:8" x14ac:dyDescent="0.2">
      <c r="A239">
        <v>236</v>
      </c>
      <c r="B239" s="486">
        <v>42701</v>
      </c>
      <c r="C239" t="s">
        <v>617</v>
      </c>
      <c r="D239" t="s">
        <v>618</v>
      </c>
      <c r="F239" s="487">
        <v>48800</v>
      </c>
      <c r="H239" s="487">
        <v>48800</v>
      </c>
    </row>
    <row r="240" spans="1:8" x14ac:dyDescent="0.2">
      <c r="A240">
        <v>237</v>
      </c>
      <c r="B240" s="486">
        <v>42677</v>
      </c>
      <c r="C240" t="s">
        <v>574</v>
      </c>
      <c r="D240" t="s">
        <v>104</v>
      </c>
      <c r="F240" s="487">
        <v>9600</v>
      </c>
      <c r="H240" s="487">
        <v>9600</v>
      </c>
    </row>
    <row r="241" spans="1:8" x14ac:dyDescent="0.2">
      <c r="A241">
        <v>238</v>
      </c>
      <c r="B241" s="486">
        <v>42677</v>
      </c>
      <c r="C241" t="s">
        <v>574</v>
      </c>
      <c r="D241" t="s">
        <v>104</v>
      </c>
      <c r="F241" s="487">
        <v>11500</v>
      </c>
      <c r="H241" s="487">
        <v>11500</v>
      </c>
    </row>
    <row r="242" spans="1:8" x14ac:dyDescent="0.2">
      <c r="A242">
        <v>239</v>
      </c>
      <c r="B242" s="486">
        <v>42679</v>
      </c>
      <c r="C242" t="s">
        <v>619</v>
      </c>
      <c r="D242" t="s">
        <v>620</v>
      </c>
      <c r="F242" s="487">
        <v>24800</v>
      </c>
      <c r="H242" s="487">
        <v>24800</v>
      </c>
    </row>
    <row r="243" spans="1:8" x14ac:dyDescent="0.2">
      <c r="A243">
        <v>240</v>
      </c>
      <c r="B243" s="486">
        <v>42701</v>
      </c>
      <c r="C243" t="s">
        <v>617</v>
      </c>
      <c r="D243" t="s">
        <v>606</v>
      </c>
      <c r="F243" s="487">
        <v>48800</v>
      </c>
      <c r="H243" s="487">
        <v>48800</v>
      </c>
    </row>
    <row r="244" spans="1:8" x14ac:dyDescent="0.2">
      <c r="A244">
        <v>241</v>
      </c>
      <c r="B244" s="486">
        <v>42680</v>
      </c>
      <c r="C244" t="s">
        <v>621</v>
      </c>
      <c r="D244" t="s">
        <v>606</v>
      </c>
      <c r="F244" s="487">
        <v>90000</v>
      </c>
      <c r="H244" s="487">
        <v>90000</v>
      </c>
    </row>
    <row r="245" spans="1:8" x14ac:dyDescent="0.2">
      <c r="A245">
        <v>242</v>
      </c>
      <c r="B245" s="486">
        <v>42677</v>
      </c>
      <c r="C245" t="s">
        <v>621</v>
      </c>
      <c r="D245" t="s">
        <v>606</v>
      </c>
      <c r="F245" s="487">
        <v>45000</v>
      </c>
      <c r="H245" s="487">
        <v>45000</v>
      </c>
    </row>
    <row r="246" spans="1:8" x14ac:dyDescent="0.2">
      <c r="A246">
        <v>243</v>
      </c>
      <c r="B246" s="486">
        <v>42677</v>
      </c>
      <c r="C246" t="s">
        <v>621</v>
      </c>
      <c r="D246" t="s">
        <v>606</v>
      </c>
      <c r="F246" s="487">
        <v>45000</v>
      </c>
      <c r="H246" s="487">
        <v>45000</v>
      </c>
    </row>
    <row r="247" spans="1:8" x14ac:dyDescent="0.2">
      <c r="A247">
        <v>244</v>
      </c>
      <c r="B247" s="486">
        <v>42678</v>
      </c>
      <c r="C247" t="s">
        <v>622</v>
      </c>
      <c r="D247" t="s">
        <v>623</v>
      </c>
      <c r="E247">
        <v>647757</v>
      </c>
      <c r="F247" s="487">
        <v>12000</v>
      </c>
      <c r="H247" s="487">
        <v>12000</v>
      </c>
    </row>
    <row r="248" spans="1:8" x14ac:dyDescent="0.2">
      <c r="A248">
        <v>245</v>
      </c>
      <c r="B248" s="486">
        <v>42698</v>
      </c>
      <c r="C248" t="s">
        <v>624</v>
      </c>
      <c r="D248" t="s">
        <v>606</v>
      </c>
      <c r="E248">
        <v>14225</v>
      </c>
      <c r="F248">
        <v>19000</v>
      </c>
      <c r="H248" s="487">
        <v>19000</v>
      </c>
    </row>
    <row r="249" spans="1:8" x14ac:dyDescent="0.2">
      <c r="A249">
        <v>246</v>
      </c>
      <c r="B249" s="486">
        <v>42699</v>
      </c>
      <c r="C249" t="s">
        <v>625</v>
      </c>
      <c r="D249" t="s">
        <v>494</v>
      </c>
      <c r="F249" s="487">
        <v>22845</v>
      </c>
      <c r="G249">
        <v>3655</v>
      </c>
      <c r="H249" s="487">
        <v>26500</v>
      </c>
    </row>
    <row r="250" spans="1:8" x14ac:dyDescent="0.2">
      <c r="A250">
        <v>247</v>
      </c>
      <c r="B250" s="486">
        <v>42680</v>
      </c>
      <c r="C250" t="s">
        <v>626</v>
      </c>
      <c r="D250" t="s">
        <v>515</v>
      </c>
      <c r="F250" s="487">
        <v>34310</v>
      </c>
      <c r="G250">
        <v>5490</v>
      </c>
      <c r="H250" s="487">
        <v>39800</v>
      </c>
    </row>
    <row r="251" spans="1:8" x14ac:dyDescent="0.2">
      <c r="A251">
        <v>248</v>
      </c>
      <c r="B251" s="486">
        <v>42677</v>
      </c>
      <c r="C251" t="s">
        <v>627</v>
      </c>
      <c r="D251" t="s">
        <v>98</v>
      </c>
      <c r="F251" s="487">
        <v>98349</v>
      </c>
      <c r="H251" s="487">
        <v>98349</v>
      </c>
    </row>
    <row r="252" spans="1:8" x14ac:dyDescent="0.2">
      <c r="A252">
        <v>249</v>
      </c>
      <c r="B252" s="486">
        <v>42680</v>
      </c>
      <c r="C252" t="s">
        <v>628</v>
      </c>
      <c r="D252" t="s">
        <v>98</v>
      </c>
      <c r="F252" s="487">
        <v>12900</v>
      </c>
      <c r="H252" s="487">
        <v>12900</v>
      </c>
    </row>
    <row r="253" spans="1:8" x14ac:dyDescent="0.2">
      <c r="A253">
        <v>250</v>
      </c>
      <c r="B253" s="486">
        <v>42680</v>
      </c>
      <c r="C253" t="s">
        <v>626</v>
      </c>
      <c r="D253" t="s">
        <v>629</v>
      </c>
      <c r="F253" s="487">
        <v>5147</v>
      </c>
      <c r="G253">
        <v>823</v>
      </c>
      <c r="H253" s="487">
        <v>5970</v>
      </c>
    </row>
    <row r="254" spans="1:8" x14ac:dyDescent="0.2">
      <c r="A254">
        <v>251</v>
      </c>
      <c r="B254" s="486">
        <v>42704</v>
      </c>
      <c r="C254" t="s">
        <v>481</v>
      </c>
      <c r="D254" t="s">
        <v>552</v>
      </c>
      <c r="F254" s="487">
        <v>103212</v>
      </c>
      <c r="H254" s="487">
        <v>103212</v>
      </c>
    </row>
    <row r="255" spans="1:8" x14ac:dyDescent="0.2">
      <c r="A255">
        <v>252</v>
      </c>
      <c r="B255" s="486">
        <v>42735</v>
      </c>
      <c r="C255" t="s">
        <v>481</v>
      </c>
      <c r="D255" t="s">
        <v>552</v>
      </c>
      <c r="F255" s="487">
        <v>104020</v>
      </c>
      <c r="H255" s="487">
        <v>104020</v>
      </c>
    </row>
    <row r="256" spans="1:8" x14ac:dyDescent="0.2">
      <c r="A256">
        <v>253</v>
      </c>
      <c r="B256" s="486">
        <v>42713</v>
      </c>
      <c r="C256" t="s">
        <v>576</v>
      </c>
      <c r="D256" t="s">
        <v>515</v>
      </c>
      <c r="F256" s="487">
        <v>3600</v>
      </c>
      <c r="H256" s="487">
        <v>3600</v>
      </c>
    </row>
    <row r="257" spans="1:8" x14ac:dyDescent="0.2">
      <c r="A257">
        <v>254</v>
      </c>
      <c r="B257" s="486">
        <v>42707</v>
      </c>
      <c r="C257" t="s">
        <v>384</v>
      </c>
      <c r="D257" t="s">
        <v>504</v>
      </c>
      <c r="F257" s="487">
        <v>46250</v>
      </c>
      <c r="H257" s="487">
        <v>46250</v>
      </c>
    </row>
    <row r="258" spans="1:8" x14ac:dyDescent="0.2">
      <c r="A258">
        <v>255</v>
      </c>
      <c r="B258" s="486">
        <v>42720</v>
      </c>
      <c r="C258" t="s">
        <v>61</v>
      </c>
      <c r="D258" t="s">
        <v>504</v>
      </c>
      <c r="F258" s="487">
        <v>24600</v>
      </c>
      <c r="H258" s="487">
        <v>24600</v>
      </c>
    </row>
    <row r="259" spans="1:8" x14ac:dyDescent="0.2">
      <c r="A259">
        <v>256</v>
      </c>
      <c r="B259" s="486">
        <v>42730</v>
      </c>
      <c r="C259" t="s">
        <v>357</v>
      </c>
      <c r="D259" t="s">
        <v>567</v>
      </c>
      <c r="F259" s="487">
        <v>392142</v>
      </c>
      <c r="H259" s="487">
        <v>392142</v>
      </c>
    </row>
    <row r="260" spans="1:8" x14ac:dyDescent="0.2">
      <c r="A260">
        <v>257</v>
      </c>
      <c r="B260" s="486">
        <v>42726</v>
      </c>
      <c r="C260" t="s">
        <v>630</v>
      </c>
      <c r="D260" t="s">
        <v>551</v>
      </c>
      <c r="F260" s="487">
        <v>218294</v>
      </c>
      <c r="H260" s="487">
        <v>218294</v>
      </c>
    </row>
    <row r="261" spans="1:8" ht="13.5" thickBot="1" x14ac:dyDescent="0.25"/>
    <row r="262" spans="1:8" ht="21" thickBot="1" x14ac:dyDescent="0.35">
      <c r="B262" s="1029" t="s">
        <v>631</v>
      </c>
      <c r="C262" s="1030"/>
      <c r="D262" s="1030"/>
      <c r="E262" s="1030"/>
      <c r="F262" s="1030"/>
      <c r="G262" s="1030"/>
      <c r="H262" s="1031"/>
    </row>
    <row r="263" spans="1:8" ht="13.5" thickBot="1" x14ac:dyDescent="0.25">
      <c r="B263" s="1032"/>
      <c r="C263" s="1033"/>
      <c r="D263" s="1033"/>
      <c r="E263" s="1033"/>
      <c r="F263" s="1033"/>
      <c r="G263" s="1033"/>
      <c r="H263" s="1034"/>
    </row>
    <row r="264" spans="1:8" ht="19.5" thickBot="1" x14ac:dyDescent="0.35">
      <c r="B264" s="470" t="s">
        <v>51</v>
      </c>
      <c r="C264" s="471" t="s">
        <v>54</v>
      </c>
      <c r="D264" s="471" t="s">
        <v>55</v>
      </c>
      <c r="E264" s="472" t="s">
        <v>480</v>
      </c>
      <c r="F264" s="473" t="s">
        <v>56</v>
      </c>
      <c r="G264" s="473" t="s">
        <v>57</v>
      </c>
      <c r="H264" s="474" t="s">
        <v>38</v>
      </c>
    </row>
    <row r="265" spans="1:8" x14ac:dyDescent="0.2">
      <c r="A265">
        <v>1</v>
      </c>
      <c r="B265" s="486">
        <v>42598</v>
      </c>
      <c r="C265" t="s">
        <v>632</v>
      </c>
      <c r="D265" t="s">
        <v>633</v>
      </c>
      <c r="F265" s="487">
        <v>250000</v>
      </c>
      <c r="H265" s="487">
        <v>250000</v>
      </c>
    </row>
    <row r="266" spans="1:8" x14ac:dyDescent="0.2">
      <c r="A266">
        <v>2</v>
      </c>
      <c r="B266" s="486">
        <v>42624</v>
      </c>
      <c r="C266" t="s">
        <v>632</v>
      </c>
      <c r="D266" t="s">
        <v>633</v>
      </c>
      <c r="F266" s="487">
        <v>200000</v>
      </c>
      <c r="H266" s="487">
        <v>200000</v>
      </c>
    </row>
    <row r="267" spans="1:8" x14ac:dyDescent="0.2">
      <c r="A267">
        <v>3</v>
      </c>
      <c r="B267" s="486">
        <v>42607</v>
      </c>
      <c r="C267" t="s">
        <v>632</v>
      </c>
      <c r="D267" t="s">
        <v>633</v>
      </c>
      <c r="F267" s="487">
        <v>30000</v>
      </c>
      <c r="H267" s="487">
        <v>30000</v>
      </c>
    </row>
    <row r="268" spans="1:8" x14ac:dyDescent="0.2">
      <c r="A268">
        <v>4</v>
      </c>
      <c r="B268" s="486">
        <v>42583</v>
      </c>
      <c r="C268" t="s">
        <v>632</v>
      </c>
      <c r="D268" t="s">
        <v>633</v>
      </c>
      <c r="F268" s="487">
        <v>80000</v>
      </c>
      <c r="H268" s="508">
        <v>80000</v>
      </c>
    </row>
    <row r="269" spans="1:8" x14ac:dyDescent="0.2">
      <c r="A269">
        <v>5</v>
      </c>
      <c r="B269" s="486">
        <v>42703</v>
      </c>
      <c r="C269" t="s">
        <v>634</v>
      </c>
      <c r="D269" t="s">
        <v>501</v>
      </c>
      <c r="F269" s="487">
        <v>127500</v>
      </c>
      <c r="H269" s="508">
        <v>127500</v>
      </c>
    </row>
    <row r="270" spans="1:8" x14ac:dyDescent="0.2">
      <c r="A270">
        <v>6</v>
      </c>
      <c r="B270" s="486">
        <v>42693</v>
      </c>
      <c r="C270" t="s">
        <v>634</v>
      </c>
      <c r="D270" t="s">
        <v>501</v>
      </c>
      <c r="F270" s="487">
        <v>150000</v>
      </c>
      <c r="H270" s="508">
        <v>150000</v>
      </c>
    </row>
    <row r="271" spans="1:8" x14ac:dyDescent="0.2">
      <c r="A271">
        <v>7</v>
      </c>
      <c r="B271" s="486">
        <v>42683</v>
      </c>
      <c r="C271" t="s">
        <v>634</v>
      </c>
      <c r="D271" t="s">
        <v>501</v>
      </c>
      <c r="F271" s="487">
        <v>20000</v>
      </c>
      <c r="H271" s="508">
        <v>20000</v>
      </c>
    </row>
    <row r="272" spans="1:8" x14ac:dyDescent="0.2">
      <c r="A272">
        <v>8</v>
      </c>
      <c r="B272" s="486">
        <v>42675</v>
      </c>
      <c r="C272" t="s">
        <v>500</v>
      </c>
      <c r="D272" t="s">
        <v>633</v>
      </c>
      <c r="F272" s="487">
        <v>100000</v>
      </c>
      <c r="H272" s="508">
        <v>100000</v>
      </c>
    </row>
    <row r="273" spans="1:8" x14ac:dyDescent="0.2">
      <c r="A273">
        <v>9</v>
      </c>
      <c r="B273" s="486">
        <v>42715</v>
      </c>
      <c r="C273" t="s">
        <v>632</v>
      </c>
      <c r="D273" t="s">
        <v>633</v>
      </c>
      <c r="F273" s="487">
        <v>200000</v>
      </c>
      <c r="H273" s="508">
        <v>200000</v>
      </c>
    </row>
    <row r="274" spans="1:8" x14ac:dyDescent="0.2">
      <c r="A274">
        <v>10</v>
      </c>
      <c r="B274" s="486">
        <v>42726</v>
      </c>
      <c r="C274" t="s">
        <v>635</v>
      </c>
      <c r="D274" t="s">
        <v>501</v>
      </c>
      <c r="E274">
        <v>11479491</v>
      </c>
      <c r="F274" s="487">
        <v>348204</v>
      </c>
      <c r="H274" s="508">
        <v>348204</v>
      </c>
    </row>
    <row r="275" spans="1:8" x14ac:dyDescent="0.2">
      <c r="B275" s="506"/>
    </row>
  </sheetData>
  <mergeCells count="4">
    <mergeCell ref="B1:H1"/>
    <mergeCell ref="B2:H2"/>
    <mergeCell ref="B262:H262"/>
    <mergeCell ref="B263:H26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Q671"/>
  <sheetViews>
    <sheetView topLeftCell="A53" workbookViewId="0">
      <selection activeCell="B60" sqref="B60"/>
    </sheetView>
  </sheetViews>
  <sheetFormatPr baseColWidth="10" defaultColWidth="0" defaultRowHeight="12.75" zeroHeight="1" x14ac:dyDescent="0.2"/>
  <cols>
    <col min="1" max="1" width="3.85546875" style="81" customWidth="1"/>
    <col min="2" max="2" width="57.7109375" style="81" customWidth="1"/>
    <col min="3" max="3" width="7.7109375" style="81" bestFit="1" customWidth="1"/>
    <col min="4" max="4" width="2" style="81" customWidth="1"/>
    <col min="5" max="5" width="19.7109375" style="81" customWidth="1"/>
    <col min="6" max="6" width="0.7109375" style="81" customWidth="1"/>
    <col min="7" max="7" width="19.7109375" style="81" customWidth="1"/>
    <col min="8" max="8" width="0.85546875" style="740" customWidth="1"/>
    <col min="9" max="9" width="9.140625" style="81" customWidth="1"/>
    <col min="10" max="10" width="59.85546875" style="81" hidden="1" customWidth="1"/>
    <col min="11" max="12" width="11.5703125" style="81" hidden="1" customWidth="1"/>
    <col min="13" max="13" width="16" style="81" hidden="1" customWidth="1"/>
    <col min="14" max="255" width="11.42578125" style="81" hidden="1" customWidth="1"/>
    <col min="256" max="256" width="4.7109375" style="81" hidden="1" customWidth="1"/>
    <col min="257" max="257" width="74.5703125" style="81" hidden="1" customWidth="1"/>
    <col min="258" max="258" width="17.28515625" style="81" hidden="1" customWidth="1"/>
    <col min="259" max="259" width="2" style="81" hidden="1" customWidth="1"/>
    <col min="260" max="260" width="19.7109375" style="81" hidden="1" customWidth="1"/>
    <col min="261" max="261" width="2.28515625" style="81" hidden="1" customWidth="1"/>
    <col min="262" max="262" width="19.7109375" style="81" hidden="1" customWidth="1"/>
    <col min="263" max="263" width="3.28515625" style="81" hidden="1" customWidth="1"/>
    <col min="264" max="264" width="19.7109375" style="81" hidden="1" customWidth="1"/>
    <col min="265" max="265" width="4.28515625" style="81" hidden="1" customWidth="1"/>
    <col min="266" max="269" width="0" style="81" hidden="1" customWidth="1"/>
    <col min="270" max="511" width="0" style="81" hidden="1"/>
    <col min="512" max="512" width="4.7109375" style="81" hidden="1" customWidth="1"/>
    <col min="513" max="513" width="74.5703125" style="81" hidden="1" customWidth="1"/>
    <col min="514" max="514" width="17.28515625" style="81" hidden="1" customWidth="1"/>
    <col min="515" max="515" width="2" style="81" hidden="1" customWidth="1"/>
    <col min="516" max="516" width="19.7109375" style="81" hidden="1" customWidth="1"/>
    <col min="517" max="517" width="2.28515625" style="81" hidden="1" customWidth="1"/>
    <col min="518" max="518" width="19.7109375" style="81" hidden="1" customWidth="1"/>
    <col min="519" max="519" width="3.28515625" style="81" hidden="1" customWidth="1"/>
    <col min="520" max="520" width="19.7109375" style="81" hidden="1" customWidth="1"/>
    <col min="521" max="521" width="4.28515625" style="81" hidden="1" customWidth="1"/>
    <col min="522" max="525" width="0" style="81" hidden="1" customWidth="1"/>
    <col min="526" max="767" width="0" style="81" hidden="1"/>
    <col min="768" max="768" width="4.7109375" style="81" hidden="1" customWidth="1"/>
    <col min="769" max="769" width="74.5703125" style="81" hidden="1" customWidth="1"/>
    <col min="770" max="770" width="17.28515625" style="81" hidden="1" customWidth="1"/>
    <col min="771" max="771" width="2" style="81" hidden="1" customWidth="1"/>
    <col min="772" max="772" width="19.7109375" style="81" hidden="1" customWidth="1"/>
    <col min="773" max="773" width="2.28515625" style="81" hidden="1" customWidth="1"/>
    <col min="774" max="774" width="19.7109375" style="81" hidden="1" customWidth="1"/>
    <col min="775" max="775" width="3.28515625" style="81" hidden="1" customWidth="1"/>
    <col min="776" max="776" width="19.7109375" style="81" hidden="1" customWidth="1"/>
    <col min="777" max="777" width="4.28515625" style="81" hidden="1" customWidth="1"/>
    <col min="778" max="781" width="0" style="81" hidden="1" customWidth="1"/>
    <col min="782" max="1023" width="0" style="81" hidden="1"/>
    <col min="1024" max="1024" width="4.7109375" style="81" hidden="1" customWidth="1"/>
    <col min="1025" max="1025" width="74.5703125" style="81" hidden="1" customWidth="1"/>
    <col min="1026" max="1026" width="17.28515625" style="81" hidden="1" customWidth="1"/>
    <col min="1027" max="1027" width="2" style="81" hidden="1" customWidth="1"/>
    <col min="1028" max="1028" width="19.7109375" style="81" hidden="1" customWidth="1"/>
    <col min="1029" max="1029" width="2.28515625" style="81" hidden="1" customWidth="1"/>
    <col min="1030" max="1030" width="19.7109375" style="81" hidden="1" customWidth="1"/>
    <col min="1031" max="1031" width="3.28515625" style="81" hidden="1" customWidth="1"/>
    <col min="1032" max="1032" width="19.7109375" style="81" hidden="1" customWidth="1"/>
    <col min="1033" max="1033" width="4.28515625" style="81" hidden="1" customWidth="1"/>
    <col min="1034" max="1037" width="0" style="81" hidden="1" customWidth="1"/>
    <col min="1038" max="1279" width="0" style="81" hidden="1"/>
    <col min="1280" max="1280" width="4.7109375" style="81" hidden="1" customWidth="1"/>
    <col min="1281" max="1281" width="74.5703125" style="81" hidden="1" customWidth="1"/>
    <col min="1282" max="1282" width="17.28515625" style="81" hidden="1" customWidth="1"/>
    <col min="1283" max="1283" width="2" style="81" hidden="1" customWidth="1"/>
    <col min="1284" max="1284" width="19.7109375" style="81" hidden="1" customWidth="1"/>
    <col min="1285" max="1285" width="2.28515625" style="81" hidden="1" customWidth="1"/>
    <col min="1286" max="1286" width="19.7109375" style="81" hidden="1" customWidth="1"/>
    <col min="1287" max="1287" width="3.28515625" style="81" hidden="1" customWidth="1"/>
    <col min="1288" max="1288" width="19.7109375" style="81" hidden="1" customWidth="1"/>
    <col min="1289" max="1289" width="4.28515625" style="81" hidden="1" customWidth="1"/>
    <col min="1290" max="1293" width="0" style="81" hidden="1" customWidth="1"/>
    <col min="1294" max="1535" width="0" style="81" hidden="1"/>
    <col min="1536" max="1536" width="4.7109375" style="81" hidden="1" customWidth="1"/>
    <col min="1537" max="1537" width="74.5703125" style="81" hidden="1" customWidth="1"/>
    <col min="1538" max="1538" width="17.28515625" style="81" hidden="1" customWidth="1"/>
    <col min="1539" max="1539" width="2" style="81" hidden="1" customWidth="1"/>
    <col min="1540" max="1540" width="19.7109375" style="81" hidden="1" customWidth="1"/>
    <col min="1541" max="1541" width="2.28515625" style="81" hidden="1" customWidth="1"/>
    <col min="1542" max="1542" width="19.7109375" style="81" hidden="1" customWidth="1"/>
    <col min="1543" max="1543" width="3.28515625" style="81" hidden="1" customWidth="1"/>
    <col min="1544" max="1544" width="19.7109375" style="81" hidden="1" customWidth="1"/>
    <col min="1545" max="1545" width="4.28515625" style="81" hidden="1" customWidth="1"/>
    <col min="1546" max="1549" width="0" style="81" hidden="1" customWidth="1"/>
    <col min="1550" max="1791" width="0" style="81" hidden="1"/>
    <col min="1792" max="1792" width="4.7109375" style="81" hidden="1" customWidth="1"/>
    <col min="1793" max="1793" width="74.5703125" style="81" hidden="1" customWidth="1"/>
    <col min="1794" max="1794" width="17.28515625" style="81" hidden="1" customWidth="1"/>
    <col min="1795" max="1795" width="2" style="81" hidden="1" customWidth="1"/>
    <col min="1796" max="1796" width="19.7109375" style="81" hidden="1" customWidth="1"/>
    <col min="1797" max="1797" width="2.28515625" style="81" hidden="1" customWidth="1"/>
    <col min="1798" max="1798" width="19.7109375" style="81" hidden="1" customWidth="1"/>
    <col min="1799" max="1799" width="3.28515625" style="81" hidden="1" customWidth="1"/>
    <col min="1800" max="1800" width="19.7109375" style="81" hidden="1" customWidth="1"/>
    <col min="1801" max="1801" width="4.28515625" style="81" hidden="1" customWidth="1"/>
    <col min="1802" max="1805" width="0" style="81" hidden="1" customWidth="1"/>
    <col min="1806" max="2047" width="0" style="81" hidden="1"/>
    <col min="2048" max="2048" width="4.7109375" style="81" hidden="1" customWidth="1"/>
    <col min="2049" max="2049" width="74.5703125" style="81" hidden="1" customWidth="1"/>
    <col min="2050" max="2050" width="17.28515625" style="81" hidden="1" customWidth="1"/>
    <col min="2051" max="2051" width="2" style="81" hidden="1" customWidth="1"/>
    <col min="2052" max="2052" width="19.7109375" style="81" hidden="1" customWidth="1"/>
    <col min="2053" max="2053" width="2.28515625" style="81" hidden="1" customWidth="1"/>
    <col min="2054" max="2054" width="19.7109375" style="81" hidden="1" customWidth="1"/>
    <col min="2055" max="2055" width="3.28515625" style="81" hidden="1" customWidth="1"/>
    <col min="2056" max="2056" width="19.7109375" style="81" hidden="1" customWidth="1"/>
    <col min="2057" max="2057" width="4.28515625" style="81" hidden="1" customWidth="1"/>
    <col min="2058" max="2061" width="0" style="81" hidden="1" customWidth="1"/>
    <col min="2062" max="2303" width="0" style="81" hidden="1"/>
    <col min="2304" max="2304" width="4.7109375" style="81" hidden="1" customWidth="1"/>
    <col min="2305" max="2305" width="74.5703125" style="81" hidden="1" customWidth="1"/>
    <col min="2306" max="2306" width="17.28515625" style="81" hidden="1" customWidth="1"/>
    <col min="2307" max="2307" width="2" style="81" hidden="1" customWidth="1"/>
    <col min="2308" max="2308" width="19.7109375" style="81" hidden="1" customWidth="1"/>
    <col min="2309" max="2309" width="2.28515625" style="81" hidden="1" customWidth="1"/>
    <col min="2310" max="2310" width="19.7109375" style="81" hidden="1" customWidth="1"/>
    <col min="2311" max="2311" width="3.28515625" style="81" hidden="1" customWidth="1"/>
    <col min="2312" max="2312" width="19.7109375" style="81" hidden="1" customWidth="1"/>
    <col min="2313" max="2313" width="4.28515625" style="81" hidden="1" customWidth="1"/>
    <col min="2314" max="2317" width="0" style="81" hidden="1" customWidth="1"/>
    <col min="2318" max="2559" width="0" style="81" hidden="1"/>
    <col min="2560" max="2560" width="4.7109375" style="81" hidden="1" customWidth="1"/>
    <col min="2561" max="2561" width="74.5703125" style="81" hidden="1" customWidth="1"/>
    <col min="2562" max="2562" width="17.28515625" style="81" hidden="1" customWidth="1"/>
    <col min="2563" max="2563" width="2" style="81" hidden="1" customWidth="1"/>
    <col min="2564" max="2564" width="19.7109375" style="81" hidden="1" customWidth="1"/>
    <col min="2565" max="2565" width="2.28515625" style="81" hidden="1" customWidth="1"/>
    <col min="2566" max="2566" width="19.7109375" style="81" hidden="1" customWidth="1"/>
    <col min="2567" max="2567" width="3.28515625" style="81" hidden="1" customWidth="1"/>
    <col min="2568" max="2568" width="19.7109375" style="81" hidden="1" customWidth="1"/>
    <col min="2569" max="2569" width="4.28515625" style="81" hidden="1" customWidth="1"/>
    <col min="2570" max="2573" width="0" style="81" hidden="1" customWidth="1"/>
    <col min="2574" max="2815" width="0" style="81" hidden="1"/>
    <col min="2816" max="2816" width="4.7109375" style="81" hidden="1" customWidth="1"/>
    <col min="2817" max="2817" width="74.5703125" style="81" hidden="1" customWidth="1"/>
    <col min="2818" max="2818" width="17.28515625" style="81" hidden="1" customWidth="1"/>
    <col min="2819" max="2819" width="2" style="81" hidden="1" customWidth="1"/>
    <col min="2820" max="2820" width="19.7109375" style="81" hidden="1" customWidth="1"/>
    <col min="2821" max="2821" width="2.28515625" style="81" hidden="1" customWidth="1"/>
    <col min="2822" max="2822" width="19.7109375" style="81" hidden="1" customWidth="1"/>
    <col min="2823" max="2823" width="3.28515625" style="81" hidden="1" customWidth="1"/>
    <col min="2824" max="2824" width="19.7109375" style="81" hidden="1" customWidth="1"/>
    <col min="2825" max="2825" width="4.28515625" style="81" hidden="1" customWidth="1"/>
    <col min="2826" max="2829" width="0" style="81" hidden="1" customWidth="1"/>
    <col min="2830" max="3071" width="0" style="81" hidden="1"/>
    <col min="3072" max="3072" width="4.7109375" style="81" hidden="1" customWidth="1"/>
    <col min="3073" max="3073" width="74.5703125" style="81" hidden="1" customWidth="1"/>
    <col min="3074" max="3074" width="17.28515625" style="81" hidden="1" customWidth="1"/>
    <col min="3075" max="3075" width="2" style="81" hidden="1" customWidth="1"/>
    <col min="3076" max="3076" width="19.7109375" style="81" hidden="1" customWidth="1"/>
    <col min="3077" max="3077" width="2.28515625" style="81" hidden="1" customWidth="1"/>
    <col min="3078" max="3078" width="19.7109375" style="81" hidden="1" customWidth="1"/>
    <col min="3079" max="3079" width="3.28515625" style="81" hidden="1" customWidth="1"/>
    <col min="3080" max="3080" width="19.7109375" style="81" hidden="1" customWidth="1"/>
    <col min="3081" max="3081" width="4.28515625" style="81" hidden="1" customWidth="1"/>
    <col min="3082" max="3085" width="0" style="81" hidden="1" customWidth="1"/>
    <col min="3086" max="3327" width="0" style="81" hidden="1"/>
    <col min="3328" max="3328" width="4.7109375" style="81" hidden="1" customWidth="1"/>
    <col min="3329" max="3329" width="74.5703125" style="81" hidden="1" customWidth="1"/>
    <col min="3330" max="3330" width="17.28515625" style="81" hidden="1" customWidth="1"/>
    <col min="3331" max="3331" width="2" style="81" hidden="1" customWidth="1"/>
    <col min="3332" max="3332" width="19.7109375" style="81" hidden="1" customWidth="1"/>
    <col min="3333" max="3333" width="2.28515625" style="81" hidden="1" customWidth="1"/>
    <col min="3334" max="3334" width="19.7109375" style="81" hidden="1" customWidth="1"/>
    <col min="3335" max="3335" width="3.28515625" style="81" hidden="1" customWidth="1"/>
    <col min="3336" max="3336" width="19.7109375" style="81" hidden="1" customWidth="1"/>
    <col min="3337" max="3337" width="4.28515625" style="81" hidden="1" customWidth="1"/>
    <col min="3338" max="3341" width="0" style="81" hidden="1" customWidth="1"/>
    <col min="3342" max="3583" width="0" style="81" hidden="1"/>
    <col min="3584" max="3584" width="4.7109375" style="81" hidden="1" customWidth="1"/>
    <col min="3585" max="3585" width="74.5703125" style="81" hidden="1" customWidth="1"/>
    <col min="3586" max="3586" width="17.28515625" style="81" hidden="1" customWidth="1"/>
    <col min="3587" max="3587" width="2" style="81" hidden="1" customWidth="1"/>
    <col min="3588" max="3588" width="19.7109375" style="81" hidden="1" customWidth="1"/>
    <col min="3589" max="3589" width="2.28515625" style="81" hidden="1" customWidth="1"/>
    <col min="3590" max="3590" width="19.7109375" style="81" hidden="1" customWidth="1"/>
    <col min="3591" max="3591" width="3.28515625" style="81" hidden="1" customWidth="1"/>
    <col min="3592" max="3592" width="19.7109375" style="81" hidden="1" customWidth="1"/>
    <col min="3593" max="3593" width="4.28515625" style="81" hidden="1" customWidth="1"/>
    <col min="3594" max="3597" width="0" style="81" hidden="1" customWidth="1"/>
    <col min="3598" max="3839" width="0" style="81" hidden="1"/>
    <col min="3840" max="3840" width="4.7109375" style="81" hidden="1" customWidth="1"/>
    <col min="3841" max="3841" width="74.5703125" style="81" hidden="1" customWidth="1"/>
    <col min="3842" max="3842" width="17.28515625" style="81" hidden="1" customWidth="1"/>
    <col min="3843" max="3843" width="2" style="81" hidden="1" customWidth="1"/>
    <col min="3844" max="3844" width="19.7109375" style="81" hidden="1" customWidth="1"/>
    <col min="3845" max="3845" width="2.28515625" style="81" hidden="1" customWidth="1"/>
    <col min="3846" max="3846" width="19.7109375" style="81" hidden="1" customWidth="1"/>
    <col min="3847" max="3847" width="3.28515625" style="81" hidden="1" customWidth="1"/>
    <col min="3848" max="3848" width="19.7109375" style="81" hidden="1" customWidth="1"/>
    <col min="3849" max="3849" width="4.28515625" style="81" hidden="1" customWidth="1"/>
    <col min="3850" max="3853" width="0" style="81" hidden="1" customWidth="1"/>
    <col min="3854" max="4095" width="0" style="81" hidden="1"/>
    <col min="4096" max="4096" width="4.7109375" style="81" hidden="1" customWidth="1"/>
    <col min="4097" max="4097" width="74.5703125" style="81" hidden="1" customWidth="1"/>
    <col min="4098" max="4098" width="17.28515625" style="81" hidden="1" customWidth="1"/>
    <col min="4099" max="4099" width="2" style="81" hidden="1" customWidth="1"/>
    <col min="4100" max="4100" width="19.7109375" style="81" hidden="1" customWidth="1"/>
    <col min="4101" max="4101" width="2.28515625" style="81" hidden="1" customWidth="1"/>
    <col min="4102" max="4102" width="19.7109375" style="81" hidden="1" customWidth="1"/>
    <col min="4103" max="4103" width="3.28515625" style="81" hidden="1" customWidth="1"/>
    <col min="4104" max="4104" width="19.7109375" style="81" hidden="1" customWidth="1"/>
    <col min="4105" max="4105" width="4.28515625" style="81" hidden="1" customWidth="1"/>
    <col min="4106" max="4109" width="0" style="81" hidden="1" customWidth="1"/>
    <col min="4110" max="4351" width="0" style="81" hidden="1"/>
    <col min="4352" max="4352" width="4.7109375" style="81" hidden="1" customWidth="1"/>
    <col min="4353" max="4353" width="74.5703125" style="81" hidden="1" customWidth="1"/>
    <col min="4354" max="4354" width="17.28515625" style="81" hidden="1" customWidth="1"/>
    <col min="4355" max="4355" width="2" style="81" hidden="1" customWidth="1"/>
    <col min="4356" max="4356" width="19.7109375" style="81" hidden="1" customWidth="1"/>
    <col min="4357" max="4357" width="2.28515625" style="81" hidden="1" customWidth="1"/>
    <col min="4358" max="4358" width="19.7109375" style="81" hidden="1" customWidth="1"/>
    <col min="4359" max="4359" width="3.28515625" style="81" hidden="1" customWidth="1"/>
    <col min="4360" max="4360" width="19.7109375" style="81" hidden="1" customWidth="1"/>
    <col min="4361" max="4361" width="4.28515625" style="81" hidden="1" customWidth="1"/>
    <col min="4362" max="4365" width="0" style="81" hidden="1" customWidth="1"/>
    <col min="4366" max="4607" width="0" style="81" hidden="1"/>
    <col min="4608" max="4608" width="4.7109375" style="81" hidden="1" customWidth="1"/>
    <col min="4609" max="4609" width="74.5703125" style="81" hidden="1" customWidth="1"/>
    <col min="4610" max="4610" width="17.28515625" style="81" hidden="1" customWidth="1"/>
    <col min="4611" max="4611" width="2" style="81" hidden="1" customWidth="1"/>
    <col min="4612" max="4612" width="19.7109375" style="81" hidden="1" customWidth="1"/>
    <col min="4613" max="4613" width="2.28515625" style="81" hidden="1" customWidth="1"/>
    <col min="4614" max="4614" width="19.7109375" style="81" hidden="1" customWidth="1"/>
    <col min="4615" max="4615" width="3.28515625" style="81" hidden="1" customWidth="1"/>
    <col min="4616" max="4616" width="19.7109375" style="81" hidden="1" customWidth="1"/>
    <col min="4617" max="4617" width="4.28515625" style="81" hidden="1" customWidth="1"/>
    <col min="4618" max="4621" width="0" style="81" hidden="1" customWidth="1"/>
    <col min="4622" max="4863" width="0" style="81" hidden="1"/>
    <col min="4864" max="4864" width="4.7109375" style="81" hidden="1" customWidth="1"/>
    <col min="4865" max="4865" width="74.5703125" style="81" hidden="1" customWidth="1"/>
    <col min="4866" max="4866" width="17.28515625" style="81" hidden="1" customWidth="1"/>
    <col min="4867" max="4867" width="2" style="81" hidden="1" customWidth="1"/>
    <col min="4868" max="4868" width="19.7109375" style="81" hidden="1" customWidth="1"/>
    <col min="4869" max="4869" width="2.28515625" style="81" hidden="1" customWidth="1"/>
    <col min="4870" max="4870" width="19.7109375" style="81" hidden="1" customWidth="1"/>
    <col min="4871" max="4871" width="3.28515625" style="81" hidden="1" customWidth="1"/>
    <col min="4872" max="4872" width="19.7109375" style="81" hidden="1" customWidth="1"/>
    <col min="4873" max="4873" width="4.28515625" style="81" hidden="1" customWidth="1"/>
    <col min="4874" max="4877" width="0" style="81" hidden="1" customWidth="1"/>
    <col min="4878" max="5119" width="0" style="81" hidden="1"/>
    <col min="5120" max="5120" width="4.7109375" style="81" hidden="1" customWidth="1"/>
    <col min="5121" max="5121" width="74.5703125" style="81" hidden="1" customWidth="1"/>
    <col min="5122" max="5122" width="17.28515625" style="81" hidden="1" customWidth="1"/>
    <col min="5123" max="5123" width="2" style="81" hidden="1" customWidth="1"/>
    <col min="5124" max="5124" width="19.7109375" style="81" hidden="1" customWidth="1"/>
    <col min="5125" max="5125" width="2.28515625" style="81" hidden="1" customWidth="1"/>
    <col min="5126" max="5126" width="19.7109375" style="81" hidden="1" customWidth="1"/>
    <col min="5127" max="5127" width="3.28515625" style="81" hidden="1" customWidth="1"/>
    <col min="5128" max="5128" width="19.7109375" style="81" hidden="1" customWidth="1"/>
    <col min="5129" max="5129" width="4.28515625" style="81" hidden="1" customWidth="1"/>
    <col min="5130" max="5133" width="0" style="81" hidden="1" customWidth="1"/>
    <col min="5134" max="5375" width="0" style="81" hidden="1"/>
    <col min="5376" max="5376" width="4.7109375" style="81" hidden="1" customWidth="1"/>
    <col min="5377" max="5377" width="74.5703125" style="81" hidden="1" customWidth="1"/>
    <col min="5378" max="5378" width="17.28515625" style="81" hidden="1" customWidth="1"/>
    <col min="5379" max="5379" width="2" style="81" hidden="1" customWidth="1"/>
    <col min="5380" max="5380" width="19.7109375" style="81" hidden="1" customWidth="1"/>
    <col min="5381" max="5381" width="2.28515625" style="81" hidden="1" customWidth="1"/>
    <col min="5382" max="5382" width="19.7109375" style="81" hidden="1" customWidth="1"/>
    <col min="5383" max="5383" width="3.28515625" style="81" hidden="1" customWidth="1"/>
    <col min="5384" max="5384" width="19.7109375" style="81" hidden="1" customWidth="1"/>
    <col min="5385" max="5385" width="4.28515625" style="81" hidden="1" customWidth="1"/>
    <col min="5386" max="5389" width="0" style="81" hidden="1" customWidth="1"/>
    <col min="5390" max="5631" width="0" style="81" hidden="1"/>
    <col min="5632" max="5632" width="4.7109375" style="81" hidden="1" customWidth="1"/>
    <col min="5633" max="5633" width="74.5703125" style="81" hidden="1" customWidth="1"/>
    <col min="5634" max="5634" width="17.28515625" style="81" hidden="1" customWidth="1"/>
    <col min="5635" max="5635" width="2" style="81" hidden="1" customWidth="1"/>
    <col min="5636" max="5636" width="19.7109375" style="81" hidden="1" customWidth="1"/>
    <col min="5637" max="5637" width="2.28515625" style="81" hidden="1" customWidth="1"/>
    <col min="5638" max="5638" width="19.7109375" style="81" hidden="1" customWidth="1"/>
    <col min="5639" max="5639" width="3.28515625" style="81" hidden="1" customWidth="1"/>
    <col min="5640" max="5640" width="19.7109375" style="81" hidden="1" customWidth="1"/>
    <col min="5641" max="5641" width="4.28515625" style="81" hidden="1" customWidth="1"/>
    <col min="5642" max="5645" width="0" style="81" hidden="1" customWidth="1"/>
    <col min="5646" max="5887" width="0" style="81" hidden="1"/>
    <col min="5888" max="5888" width="4.7109375" style="81" hidden="1" customWidth="1"/>
    <col min="5889" max="5889" width="74.5703125" style="81" hidden="1" customWidth="1"/>
    <col min="5890" max="5890" width="17.28515625" style="81" hidden="1" customWidth="1"/>
    <col min="5891" max="5891" width="2" style="81" hidden="1" customWidth="1"/>
    <col min="5892" max="5892" width="19.7109375" style="81" hidden="1" customWidth="1"/>
    <col min="5893" max="5893" width="2.28515625" style="81" hidden="1" customWidth="1"/>
    <col min="5894" max="5894" width="19.7109375" style="81" hidden="1" customWidth="1"/>
    <col min="5895" max="5895" width="3.28515625" style="81" hidden="1" customWidth="1"/>
    <col min="5896" max="5896" width="19.7109375" style="81" hidden="1" customWidth="1"/>
    <col min="5897" max="5897" width="4.28515625" style="81" hidden="1" customWidth="1"/>
    <col min="5898" max="5901" width="0" style="81" hidden="1" customWidth="1"/>
    <col min="5902" max="6143" width="0" style="81" hidden="1"/>
    <col min="6144" max="6144" width="4.7109375" style="81" hidden="1" customWidth="1"/>
    <col min="6145" max="6145" width="74.5703125" style="81" hidden="1" customWidth="1"/>
    <col min="6146" max="6146" width="17.28515625" style="81" hidden="1" customWidth="1"/>
    <col min="6147" max="6147" width="2" style="81" hidden="1" customWidth="1"/>
    <col min="6148" max="6148" width="19.7109375" style="81" hidden="1" customWidth="1"/>
    <col min="6149" max="6149" width="2.28515625" style="81" hidden="1" customWidth="1"/>
    <col min="6150" max="6150" width="19.7109375" style="81" hidden="1" customWidth="1"/>
    <col min="6151" max="6151" width="3.28515625" style="81" hidden="1" customWidth="1"/>
    <col min="6152" max="6152" width="19.7109375" style="81" hidden="1" customWidth="1"/>
    <col min="6153" max="6153" width="4.28515625" style="81" hidden="1" customWidth="1"/>
    <col min="6154" max="6157" width="0" style="81" hidden="1" customWidth="1"/>
    <col min="6158" max="6399" width="0" style="81" hidden="1"/>
    <col min="6400" max="6400" width="4.7109375" style="81" hidden="1" customWidth="1"/>
    <col min="6401" max="6401" width="74.5703125" style="81" hidden="1" customWidth="1"/>
    <col min="6402" max="6402" width="17.28515625" style="81" hidden="1" customWidth="1"/>
    <col min="6403" max="6403" width="2" style="81" hidden="1" customWidth="1"/>
    <col min="6404" max="6404" width="19.7109375" style="81" hidden="1" customWidth="1"/>
    <col min="6405" max="6405" width="2.28515625" style="81" hidden="1" customWidth="1"/>
    <col min="6406" max="6406" width="19.7109375" style="81" hidden="1" customWidth="1"/>
    <col min="6407" max="6407" width="3.28515625" style="81" hidden="1" customWidth="1"/>
    <col min="6408" max="6408" width="19.7109375" style="81" hidden="1" customWidth="1"/>
    <col min="6409" max="6409" width="4.28515625" style="81" hidden="1" customWidth="1"/>
    <col min="6410" max="6413" width="0" style="81" hidden="1" customWidth="1"/>
    <col min="6414" max="6655" width="0" style="81" hidden="1"/>
    <col min="6656" max="6656" width="4.7109375" style="81" hidden="1" customWidth="1"/>
    <col min="6657" max="6657" width="74.5703125" style="81" hidden="1" customWidth="1"/>
    <col min="6658" max="6658" width="17.28515625" style="81" hidden="1" customWidth="1"/>
    <col min="6659" max="6659" width="2" style="81" hidden="1" customWidth="1"/>
    <col min="6660" max="6660" width="19.7109375" style="81" hidden="1" customWidth="1"/>
    <col min="6661" max="6661" width="2.28515625" style="81" hidden="1" customWidth="1"/>
    <col min="6662" max="6662" width="19.7109375" style="81" hidden="1" customWidth="1"/>
    <col min="6663" max="6663" width="3.28515625" style="81" hidden="1" customWidth="1"/>
    <col min="6664" max="6664" width="19.7109375" style="81" hidden="1" customWidth="1"/>
    <col min="6665" max="6665" width="4.28515625" style="81" hidden="1" customWidth="1"/>
    <col min="6666" max="6669" width="0" style="81" hidden="1" customWidth="1"/>
    <col min="6670" max="6911" width="0" style="81" hidden="1"/>
    <col min="6912" max="6912" width="4.7109375" style="81" hidden="1" customWidth="1"/>
    <col min="6913" max="6913" width="74.5703125" style="81" hidden="1" customWidth="1"/>
    <col min="6914" max="6914" width="17.28515625" style="81" hidden="1" customWidth="1"/>
    <col min="6915" max="6915" width="2" style="81" hidden="1" customWidth="1"/>
    <col min="6916" max="6916" width="19.7109375" style="81" hidden="1" customWidth="1"/>
    <col min="6917" max="6917" width="2.28515625" style="81" hidden="1" customWidth="1"/>
    <col min="6918" max="6918" width="19.7109375" style="81" hidden="1" customWidth="1"/>
    <col min="6919" max="6919" width="3.28515625" style="81" hidden="1" customWidth="1"/>
    <col min="6920" max="6920" width="19.7109375" style="81" hidden="1" customWidth="1"/>
    <col min="6921" max="6921" width="4.28515625" style="81" hidden="1" customWidth="1"/>
    <col min="6922" max="6925" width="0" style="81" hidden="1" customWidth="1"/>
    <col min="6926" max="7167" width="0" style="81" hidden="1"/>
    <col min="7168" max="7168" width="4.7109375" style="81" hidden="1" customWidth="1"/>
    <col min="7169" max="7169" width="74.5703125" style="81" hidden="1" customWidth="1"/>
    <col min="7170" max="7170" width="17.28515625" style="81" hidden="1" customWidth="1"/>
    <col min="7171" max="7171" width="2" style="81" hidden="1" customWidth="1"/>
    <col min="7172" max="7172" width="19.7109375" style="81" hidden="1" customWidth="1"/>
    <col min="7173" max="7173" width="2.28515625" style="81" hidden="1" customWidth="1"/>
    <col min="7174" max="7174" width="19.7109375" style="81" hidden="1" customWidth="1"/>
    <col min="7175" max="7175" width="3.28515625" style="81" hidden="1" customWidth="1"/>
    <col min="7176" max="7176" width="19.7109375" style="81" hidden="1" customWidth="1"/>
    <col min="7177" max="7177" width="4.28515625" style="81" hidden="1" customWidth="1"/>
    <col min="7178" max="7181" width="0" style="81" hidden="1" customWidth="1"/>
    <col min="7182" max="7423" width="0" style="81" hidden="1"/>
    <col min="7424" max="7424" width="4.7109375" style="81" hidden="1" customWidth="1"/>
    <col min="7425" max="7425" width="74.5703125" style="81" hidden="1" customWidth="1"/>
    <col min="7426" max="7426" width="17.28515625" style="81" hidden="1" customWidth="1"/>
    <col min="7427" max="7427" width="2" style="81" hidden="1" customWidth="1"/>
    <col min="7428" max="7428" width="19.7109375" style="81" hidden="1" customWidth="1"/>
    <col min="7429" max="7429" width="2.28515625" style="81" hidden="1" customWidth="1"/>
    <col min="7430" max="7430" width="19.7109375" style="81" hidden="1" customWidth="1"/>
    <col min="7431" max="7431" width="3.28515625" style="81" hidden="1" customWidth="1"/>
    <col min="7432" max="7432" width="19.7109375" style="81" hidden="1" customWidth="1"/>
    <col min="7433" max="7433" width="4.28515625" style="81" hidden="1" customWidth="1"/>
    <col min="7434" max="7437" width="0" style="81" hidden="1" customWidth="1"/>
    <col min="7438" max="7679" width="0" style="81" hidden="1"/>
    <col min="7680" max="7680" width="4.7109375" style="81" hidden="1" customWidth="1"/>
    <col min="7681" max="7681" width="74.5703125" style="81" hidden="1" customWidth="1"/>
    <col min="7682" max="7682" width="17.28515625" style="81" hidden="1" customWidth="1"/>
    <col min="7683" max="7683" width="2" style="81" hidden="1" customWidth="1"/>
    <col min="7684" max="7684" width="19.7109375" style="81" hidden="1" customWidth="1"/>
    <col min="7685" max="7685" width="2.28515625" style="81" hidden="1" customWidth="1"/>
    <col min="7686" max="7686" width="19.7109375" style="81" hidden="1" customWidth="1"/>
    <col min="7687" max="7687" width="3.28515625" style="81" hidden="1" customWidth="1"/>
    <col min="7688" max="7688" width="19.7109375" style="81" hidden="1" customWidth="1"/>
    <col min="7689" max="7689" width="4.28515625" style="81" hidden="1" customWidth="1"/>
    <col min="7690" max="7693" width="0" style="81" hidden="1" customWidth="1"/>
    <col min="7694" max="7935" width="0" style="81" hidden="1"/>
    <col min="7936" max="7936" width="4.7109375" style="81" hidden="1" customWidth="1"/>
    <col min="7937" max="7937" width="74.5703125" style="81" hidden="1" customWidth="1"/>
    <col min="7938" max="7938" width="17.28515625" style="81" hidden="1" customWidth="1"/>
    <col min="7939" max="7939" width="2" style="81" hidden="1" customWidth="1"/>
    <col min="7940" max="7940" width="19.7109375" style="81" hidden="1" customWidth="1"/>
    <col min="7941" max="7941" width="2.28515625" style="81" hidden="1" customWidth="1"/>
    <col min="7942" max="7942" width="19.7109375" style="81" hidden="1" customWidth="1"/>
    <col min="7943" max="7943" width="3.28515625" style="81" hidden="1" customWidth="1"/>
    <col min="7944" max="7944" width="19.7109375" style="81" hidden="1" customWidth="1"/>
    <col min="7945" max="7945" width="4.28515625" style="81" hidden="1" customWidth="1"/>
    <col min="7946" max="7949" width="0" style="81" hidden="1" customWidth="1"/>
    <col min="7950" max="8191" width="0" style="81" hidden="1"/>
    <col min="8192" max="8192" width="4.7109375" style="81" hidden="1" customWidth="1"/>
    <col min="8193" max="8193" width="74.5703125" style="81" hidden="1" customWidth="1"/>
    <col min="8194" max="8194" width="17.28515625" style="81" hidden="1" customWidth="1"/>
    <col min="8195" max="8195" width="2" style="81" hidden="1" customWidth="1"/>
    <col min="8196" max="8196" width="19.7109375" style="81" hidden="1" customWidth="1"/>
    <col min="8197" max="8197" width="2.28515625" style="81" hidden="1" customWidth="1"/>
    <col min="8198" max="8198" width="19.7109375" style="81" hidden="1" customWidth="1"/>
    <col min="8199" max="8199" width="3.28515625" style="81" hidden="1" customWidth="1"/>
    <col min="8200" max="8200" width="19.7109375" style="81" hidden="1" customWidth="1"/>
    <col min="8201" max="8201" width="4.28515625" style="81" hidden="1" customWidth="1"/>
    <col min="8202" max="8205" width="0" style="81" hidden="1" customWidth="1"/>
    <col min="8206" max="8447" width="0" style="81" hidden="1"/>
    <col min="8448" max="8448" width="4.7109375" style="81" hidden="1" customWidth="1"/>
    <col min="8449" max="8449" width="74.5703125" style="81" hidden="1" customWidth="1"/>
    <col min="8450" max="8450" width="17.28515625" style="81" hidden="1" customWidth="1"/>
    <col min="8451" max="8451" width="2" style="81" hidden="1" customWidth="1"/>
    <col min="8452" max="8452" width="19.7109375" style="81" hidden="1" customWidth="1"/>
    <col min="8453" max="8453" width="2.28515625" style="81" hidden="1" customWidth="1"/>
    <col min="8454" max="8454" width="19.7109375" style="81" hidden="1" customWidth="1"/>
    <col min="8455" max="8455" width="3.28515625" style="81" hidden="1" customWidth="1"/>
    <col min="8456" max="8456" width="19.7109375" style="81" hidden="1" customWidth="1"/>
    <col min="8457" max="8457" width="4.28515625" style="81" hidden="1" customWidth="1"/>
    <col min="8458" max="8461" width="0" style="81" hidden="1" customWidth="1"/>
    <col min="8462" max="8703" width="0" style="81" hidden="1"/>
    <col min="8704" max="8704" width="4.7109375" style="81" hidden="1" customWidth="1"/>
    <col min="8705" max="8705" width="74.5703125" style="81" hidden="1" customWidth="1"/>
    <col min="8706" max="8706" width="17.28515625" style="81" hidden="1" customWidth="1"/>
    <col min="8707" max="8707" width="2" style="81" hidden="1" customWidth="1"/>
    <col min="8708" max="8708" width="19.7109375" style="81" hidden="1" customWidth="1"/>
    <col min="8709" max="8709" width="2.28515625" style="81" hidden="1" customWidth="1"/>
    <col min="8710" max="8710" width="19.7109375" style="81" hidden="1" customWidth="1"/>
    <col min="8711" max="8711" width="3.28515625" style="81" hidden="1" customWidth="1"/>
    <col min="8712" max="8712" width="19.7109375" style="81" hidden="1" customWidth="1"/>
    <col min="8713" max="8713" width="4.28515625" style="81" hidden="1" customWidth="1"/>
    <col min="8714" max="8717" width="0" style="81" hidden="1" customWidth="1"/>
    <col min="8718" max="8959" width="0" style="81" hidden="1"/>
    <col min="8960" max="8960" width="4.7109375" style="81" hidden="1" customWidth="1"/>
    <col min="8961" max="8961" width="74.5703125" style="81" hidden="1" customWidth="1"/>
    <col min="8962" max="8962" width="17.28515625" style="81" hidden="1" customWidth="1"/>
    <col min="8963" max="8963" width="2" style="81" hidden="1" customWidth="1"/>
    <col min="8964" max="8964" width="19.7109375" style="81" hidden="1" customWidth="1"/>
    <col min="8965" max="8965" width="2.28515625" style="81" hidden="1" customWidth="1"/>
    <col min="8966" max="8966" width="19.7109375" style="81" hidden="1" customWidth="1"/>
    <col min="8967" max="8967" width="3.28515625" style="81" hidden="1" customWidth="1"/>
    <col min="8968" max="8968" width="19.7109375" style="81" hidden="1" customWidth="1"/>
    <col min="8969" max="8969" width="4.28515625" style="81" hidden="1" customWidth="1"/>
    <col min="8970" max="8973" width="0" style="81" hidden="1" customWidth="1"/>
    <col min="8974" max="9215" width="0" style="81" hidden="1"/>
    <col min="9216" max="9216" width="4.7109375" style="81" hidden="1" customWidth="1"/>
    <col min="9217" max="9217" width="74.5703125" style="81" hidden="1" customWidth="1"/>
    <col min="9218" max="9218" width="17.28515625" style="81" hidden="1" customWidth="1"/>
    <col min="9219" max="9219" width="2" style="81" hidden="1" customWidth="1"/>
    <col min="9220" max="9220" width="19.7109375" style="81" hidden="1" customWidth="1"/>
    <col min="9221" max="9221" width="2.28515625" style="81" hidden="1" customWidth="1"/>
    <col min="9222" max="9222" width="19.7109375" style="81" hidden="1" customWidth="1"/>
    <col min="9223" max="9223" width="3.28515625" style="81" hidden="1" customWidth="1"/>
    <col min="9224" max="9224" width="19.7109375" style="81" hidden="1" customWidth="1"/>
    <col min="9225" max="9225" width="4.28515625" style="81" hidden="1" customWidth="1"/>
    <col min="9226" max="9229" width="0" style="81" hidden="1" customWidth="1"/>
    <col min="9230" max="9471" width="0" style="81" hidden="1"/>
    <col min="9472" max="9472" width="4.7109375" style="81" hidden="1" customWidth="1"/>
    <col min="9473" max="9473" width="74.5703125" style="81" hidden="1" customWidth="1"/>
    <col min="9474" max="9474" width="17.28515625" style="81" hidden="1" customWidth="1"/>
    <col min="9475" max="9475" width="2" style="81" hidden="1" customWidth="1"/>
    <col min="9476" max="9476" width="19.7109375" style="81" hidden="1" customWidth="1"/>
    <col min="9477" max="9477" width="2.28515625" style="81" hidden="1" customWidth="1"/>
    <col min="9478" max="9478" width="19.7109375" style="81" hidden="1" customWidth="1"/>
    <col min="9479" max="9479" width="3.28515625" style="81" hidden="1" customWidth="1"/>
    <col min="9480" max="9480" width="19.7109375" style="81" hidden="1" customWidth="1"/>
    <col min="9481" max="9481" width="4.28515625" style="81" hidden="1" customWidth="1"/>
    <col min="9482" max="9485" width="0" style="81" hidden="1" customWidth="1"/>
    <col min="9486" max="9727" width="0" style="81" hidden="1"/>
    <col min="9728" max="9728" width="4.7109375" style="81" hidden="1" customWidth="1"/>
    <col min="9729" max="9729" width="74.5703125" style="81" hidden="1" customWidth="1"/>
    <col min="9730" max="9730" width="17.28515625" style="81" hidden="1" customWidth="1"/>
    <col min="9731" max="9731" width="2" style="81" hidden="1" customWidth="1"/>
    <col min="9732" max="9732" width="19.7109375" style="81" hidden="1" customWidth="1"/>
    <col min="9733" max="9733" width="2.28515625" style="81" hidden="1" customWidth="1"/>
    <col min="9734" max="9734" width="19.7109375" style="81" hidden="1" customWidth="1"/>
    <col min="9735" max="9735" width="3.28515625" style="81" hidden="1" customWidth="1"/>
    <col min="9736" max="9736" width="19.7109375" style="81" hidden="1" customWidth="1"/>
    <col min="9737" max="9737" width="4.28515625" style="81" hidden="1" customWidth="1"/>
    <col min="9738" max="9741" width="0" style="81" hidden="1" customWidth="1"/>
    <col min="9742" max="9983" width="0" style="81" hidden="1"/>
    <col min="9984" max="9984" width="4.7109375" style="81" hidden="1" customWidth="1"/>
    <col min="9985" max="9985" width="74.5703125" style="81" hidden="1" customWidth="1"/>
    <col min="9986" max="9986" width="17.28515625" style="81" hidden="1" customWidth="1"/>
    <col min="9987" max="9987" width="2" style="81" hidden="1" customWidth="1"/>
    <col min="9988" max="9988" width="19.7109375" style="81" hidden="1" customWidth="1"/>
    <col min="9989" max="9989" width="2.28515625" style="81" hidden="1" customWidth="1"/>
    <col min="9990" max="9990" width="19.7109375" style="81" hidden="1" customWidth="1"/>
    <col min="9991" max="9991" width="3.28515625" style="81" hidden="1" customWidth="1"/>
    <col min="9992" max="9992" width="19.7109375" style="81" hidden="1" customWidth="1"/>
    <col min="9993" max="9993" width="4.28515625" style="81" hidden="1" customWidth="1"/>
    <col min="9994" max="9997" width="0" style="81" hidden="1" customWidth="1"/>
    <col min="9998" max="10239" width="0" style="81" hidden="1"/>
    <col min="10240" max="10240" width="4.7109375" style="81" hidden="1" customWidth="1"/>
    <col min="10241" max="10241" width="74.5703125" style="81" hidden="1" customWidth="1"/>
    <col min="10242" max="10242" width="17.28515625" style="81" hidden="1" customWidth="1"/>
    <col min="10243" max="10243" width="2" style="81" hidden="1" customWidth="1"/>
    <col min="10244" max="10244" width="19.7109375" style="81" hidden="1" customWidth="1"/>
    <col min="10245" max="10245" width="2.28515625" style="81" hidden="1" customWidth="1"/>
    <col min="10246" max="10246" width="19.7109375" style="81" hidden="1" customWidth="1"/>
    <col min="10247" max="10247" width="3.28515625" style="81" hidden="1" customWidth="1"/>
    <col min="10248" max="10248" width="19.7109375" style="81" hidden="1" customWidth="1"/>
    <col min="10249" max="10249" width="4.28515625" style="81" hidden="1" customWidth="1"/>
    <col min="10250" max="10253" width="0" style="81" hidden="1" customWidth="1"/>
    <col min="10254" max="10495" width="0" style="81" hidden="1"/>
    <col min="10496" max="10496" width="4.7109375" style="81" hidden="1" customWidth="1"/>
    <col min="10497" max="10497" width="74.5703125" style="81" hidden="1" customWidth="1"/>
    <col min="10498" max="10498" width="17.28515625" style="81" hidden="1" customWidth="1"/>
    <col min="10499" max="10499" width="2" style="81" hidden="1" customWidth="1"/>
    <col min="10500" max="10500" width="19.7109375" style="81" hidden="1" customWidth="1"/>
    <col min="10501" max="10501" width="2.28515625" style="81" hidden="1" customWidth="1"/>
    <col min="10502" max="10502" width="19.7109375" style="81" hidden="1" customWidth="1"/>
    <col min="10503" max="10503" width="3.28515625" style="81" hidden="1" customWidth="1"/>
    <col min="10504" max="10504" width="19.7109375" style="81" hidden="1" customWidth="1"/>
    <col min="10505" max="10505" width="4.28515625" style="81" hidden="1" customWidth="1"/>
    <col min="10506" max="10509" width="0" style="81" hidden="1" customWidth="1"/>
    <col min="10510" max="10751" width="0" style="81" hidden="1"/>
    <col min="10752" max="10752" width="4.7109375" style="81" hidden="1" customWidth="1"/>
    <col min="10753" max="10753" width="74.5703125" style="81" hidden="1" customWidth="1"/>
    <col min="10754" max="10754" width="17.28515625" style="81" hidden="1" customWidth="1"/>
    <col min="10755" max="10755" width="2" style="81" hidden="1" customWidth="1"/>
    <col min="10756" max="10756" width="19.7109375" style="81" hidden="1" customWidth="1"/>
    <col min="10757" max="10757" width="2.28515625" style="81" hidden="1" customWidth="1"/>
    <col min="10758" max="10758" width="19.7109375" style="81" hidden="1" customWidth="1"/>
    <col min="10759" max="10759" width="3.28515625" style="81" hidden="1" customWidth="1"/>
    <col min="10760" max="10760" width="19.7109375" style="81" hidden="1" customWidth="1"/>
    <col min="10761" max="10761" width="4.28515625" style="81" hidden="1" customWidth="1"/>
    <col min="10762" max="10765" width="0" style="81" hidden="1" customWidth="1"/>
    <col min="10766" max="11007" width="0" style="81" hidden="1"/>
    <col min="11008" max="11008" width="4.7109375" style="81" hidden="1" customWidth="1"/>
    <col min="11009" max="11009" width="74.5703125" style="81" hidden="1" customWidth="1"/>
    <col min="11010" max="11010" width="17.28515625" style="81" hidden="1" customWidth="1"/>
    <col min="11011" max="11011" width="2" style="81" hidden="1" customWidth="1"/>
    <col min="11012" max="11012" width="19.7109375" style="81" hidden="1" customWidth="1"/>
    <col min="11013" max="11013" width="2.28515625" style="81" hidden="1" customWidth="1"/>
    <col min="11014" max="11014" width="19.7109375" style="81" hidden="1" customWidth="1"/>
    <col min="11015" max="11015" width="3.28515625" style="81" hidden="1" customWidth="1"/>
    <col min="11016" max="11016" width="19.7109375" style="81" hidden="1" customWidth="1"/>
    <col min="11017" max="11017" width="4.28515625" style="81" hidden="1" customWidth="1"/>
    <col min="11018" max="11021" width="0" style="81" hidden="1" customWidth="1"/>
    <col min="11022" max="11263" width="0" style="81" hidden="1"/>
    <col min="11264" max="11264" width="4.7109375" style="81" hidden="1" customWidth="1"/>
    <col min="11265" max="11265" width="74.5703125" style="81" hidden="1" customWidth="1"/>
    <col min="11266" max="11266" width="17.28515625" style="81" hidden="1" customWidth="1"/>
    <col min="11267" max="11267" width="2" style="81" hidden="1" customWidth="1"/>
    <col min="11268" max="11268" width="19.7109375" style="81" hidden="1" customWidth="1"/>
    <col min="11269" max="11269" width="2.28515625" style="81" hidden="1" customWidth="1"/>
    <col min="11270" max="11270" width="19.7109375" style="81" hidden="1" customWidth="1"/>
    <col min="11271" max="11271" width="3.28515625" style="81" hidden="1" customWidth="1"/>
    <col min="11272" max="11272" width="19.7109375" style="81" hidden="1" customWidth="1"/>
    <col min="11273" max="11273" width="4.28515625" style="81" hidden="1" customWidth="1"/>
    <col min="11274" max="11277" width="0" style="81" hidden="1" customWidth="1"/>
    <col min="11278" max="11519" width="0" style="81" hidden="1"/>
    <col min="11520" max="11520" width="4.7109375" style="81" hidden="1" customWidth="1"/>
    <col min="11521" max="11521" width="74.5703125" style="81" hidden="1" customWidth="1"/>
    <col min="11522" max="11522" width="17.28515625" style="81" hidden="1" customWidth="1"/>
    <col min="11523" max="11523" width="2" style="81" hidden="1" customWidth="1"/>
    <col min="11524" max="11524" width="19.7109375" style="81" hidden="1" customWidth="1"/>
    <col min="11525" max="11525" width="2.28515625" style="81" hidden="1" customWidth="1"/>
    <col min="11526" max="11526" width="19.7109375" style="81" hidden="1" customWidth="1"/>
    <col min="11527" max="11527" width="3.28515625" style="81" hidden="1" customWidth="1"/>
    <col min="11528" max="11528" width="19.7109375" style="81" hidden="1" customWidth="1"/>
    <col min="11529" max="11529" width="4.28515625" style="81" hidden="1" customWidth="1"/>
    <col min="11530" max="11533" width="0" style="81" hidden="1" customWidth="1"/>
    <col min="11534" max="11775" width="0" style="81" hidden="1"/>
    <col min="11776" max="11776" width="4.7109375" style="81" hidden="1" customWidth="1"/>
    <col min="11777" max="11777" width="74.5703125" style="81" hidden="1" customWidth="1"/>
    <col min="11778" max="11778" width="17.28515625" style="81" hidden="1" customWidth="1"/>
    <col min="11779" max="11779" width="2" style="81" hidden="1" customWidth="1"/>
    <col min="11780" max="11780" width="19.7109375" style="81" hidden="1" customWidth="1"/>
    <col min="11781" max="11781" width="2.28515625" style="81" hidden="1" customWidth="1"/>
    <col min="11782" max="11782" width="19.7109375" style="81" hidden="1" customWidth="1"/>
    <col min="11783" max="11783" width="3.28515625" style="81" hidden="1" customWidth="1"/>
    <col min="11784" max="11784" width="19.7109375" style="81" hidden="1" customWidth="1"/>
    <col min="11785" max="11785" width="4.28515625" style="81" hidden="1" customWidth="1"/>
    <col min="11786" max="11789" width="0" style="81" hidden="1" customWidth="1"/>
    <col min="11790" max="12031" width="0" style="81" hidden="1"/>
    <col min="12032" max="12032" width="4.7109375" style="81" hidden="1" customWidth="1"/>
    <col min="12033" max="12033" width="74.5703125" style="81" hidden="1" customWidth="1"/>
    <col min="12034" max="12034" width="17.28515625" style="81" hidden="1" customWidth="1"/>
    <col min="12035" max="12035" width="2" style="81" hidden="1" customWidth="1"/>
    <col min="12036" max="12036" width="19.7109375" style="81" hidden="1" customWidth="1"/>
    <col min="12037" max="12037" width="2.28515625" style="81" hidden="1" customWidth="1"/>
    <col min="12038" max="12038" width="19.7109375" style="81" hidden="1" customWidth="1"/>
    <col min="12039" max="12039" width="3.28515625" style="81" hidden="1" customWidth="1"/>
    <col min="12040" max="12040" width="19.7109375" style="81" hidden="1" customWidth="1"/>
    <col min="12041" max="12041" width="4.28515625" style="81" hidden="1" customWidth="1"/>
    <col min="12042" max="12045" width="0" style="81" hidden="1" customWidth="1"/>
    <col min="12046" max="12287" width="0" style="81" hidden="1"/>
    <col min="12288" max="12288" width="4.7109375" style="81" hidden="1" customWidth="1"/>
    <col min="12289" max="12289" width="74.5703125" style="81" hidden="1" customWidth="1"/>
    <col min="12290" max="12290" width="17.28515625" style="81" hidden="1" customWidth="1"/>
    <col min="12291" max="12291" width="2" style="81" hidden="1" customWidth="1"/>
    <col min="12292" max="12292" width="19.7109375" style="81" hidden="1" customWidth="1"/>
    <col min="12293" max="12293" width="2.28515625" style="81" hidden="1" customWidth="1"/>
    <col min="12294" max="12294" width="19.7109375" style="81" hidden="1" customWidth="1"/>
    <col min="12295" max="12295" width="3.28515625" style="81" hidden="1" customWidth="1"/>
    <col min="12296" max="12296" width="19.7109375" style="81" hidden="1" customWidth="1"/>
    <col min="12297" max="12297" width="4.28515625" style="81" hidden="1" customWidth="1"/>
    <col min="12298" max="12301" width="0" style="81" hidden="1" customWidth="1"/>
    <col min="12302" max="12543" width="0" style="81" hidden="1"/>
    <col min="12544" max="12544" width="4.7109375" style="81" hidden="1" customWidth="1"/>
    <col min="12545" max="12545" width="74.5703125" style="81" hidden="1" customWidth="1"/>
    <col min="12546" max="12546" width="17.28515625" style="81" hidden="1" customWidth="1"/>
    <col min="12547" max="12547" width="2" style="81" hidden="1" customWidth="1"/>
    <col min="12548" max="12548" width="19.7109375" style="81" hidden="1" customWidth="1"/>
    <col min="12549" max="12549" width="2.28515625" style="81" hidden="1" customWidth="1"/>
    <col min="12550" max="12550" width="19.7109375" style="81" hidden="1" customWidth="1"/>
    <col min="12551" max="12551" width="3.28515625" style="81" hidden="1" customWidth="1"/>
    <col min="12552" max="12552" width="19.7109375" style="81" hidden="1" customWidth="1"/>
    <col min="12553" max="12553" width="4.28515625" style="81" hidden="1" customWidth="1"/>
    <col min="12554" max="12557" width="0" style="81" hidden="1" customWidth="1"/>
    <col min="12558" max="12799" width="0" style="81" hidden="1"/>
    <col min="12800" max="12800" width="4.7109375" style="81" hidden="1" customWidth="1"/>
    <col min="12801" max="12801" width="74.5703125" style="81" hidden="1" customWidth="1"/>
    <col min="12802" max="12802" width="17.28515625" style="81" hidden="1" customWidth="1"/>
    <col min="12803" max="12803" width="2" style="81" hidden="1" customWidth="1"/>
    <col min="12804" max="12804" width="19.7109375" style="81" hidden="1" customWidth="1"/>
    <col min="12805" max="12805" width="2.28515625" style="81" hidden="1" customWidth="1"/>
    <col min="12806" max="12806" width="19.7109375" style="81" hidden="1" customWidth="1"/>
    <col min="12807" max="12807" width="3.28515625" style="81" hidden="1" customWidth="1"/>
    <col min="12808" max="12808" width="19.7109375" style="81" hidden="1" customWidth="1"/>
    <col min="12809" max="12809" width="4.28515625" style="81" hidden="1" customWidth="1"/>
    <col min="12810" max="12813" width="0" style="81" hidden="1" customWidth="1"/>
    <col min="12814" max="13055" width="0" style="81" hidden="1"/>
    <col min="13056" max="13056" width="4.7109375" style="81" hidden="1" customWidth="1"/>
    <col min="13057" max="13057" width="74.5703125" style="81" hidden="1" customWidth="1"/>
    <col min="13058" max="13058" width="17.28515625" style="81" hidden="1" customWidth="1"/>
    <col min="13059" max="13059" width="2" style="81" hidden="1" customWidth="1"/>
    <col min="13060" max="13060" width="19.7109375" style="81" hidden="1" customWidth="1"/>
    <col min="13061" max="13061" width="2.28515625" style="81" hidden="1" customWidth="1"/>
    <col min="13062" max="13062" width="19.7109375" style="81" hidden="1" customWidth="1"/>
    <col min="13063" max="13063" width="3.28515625" style="81" hidden="1" customWidth="1"/>
    <col min="13064" max="13064" width="19.7109375" style="81" hidden="1" customWidth="1"/>
    <col min="13065" max="13065" width="4.28515625" style="81" hidden="1" customWidth="1"/>
    <col min="13066" max="13069" width="0" style="81" hidden="1" customWidth="1"/>
    <col min="13070" max="13311" width="0" style="81" hidden="1"/>
    <col min="13312" max="13312" width="4.7109375" style="81" hidden="1" customWidth="1"/>
    <col min="13313" max="13313" width="74.5703125" style="81" hidden="1" customWidth="1"/>
    <col min="13314" max="13314" width="17.28515625" style="81" hidden="1" customWidth="1"/>
    <col min="13315" max="13315" width="2" style="81" hidden="1" customWidth="1"/>
    <col min="13316" max="13316" width="19.7109375" style="81" hidden="1" customWidth="1"/>
    <col min="13317" max="13317" width="2.28515625" style="81" hidden="1" customWidth="1"/>
    <col min="13318" max="13318" width="19.7109375" style="81" hidden="1" customWidth="1"/>
    <col min="13319" max="13319" width="3.28515625" style="81" hidden="1" customWidth="1"/>
    <col min="13320" max="13320" width="19.7109375" style="81" hidden="1" customWidth="1"/>
    <col min="13321" max="13321" width="4.28515625" style="81" hidden="1" customWidth="1"/>
    <col min="13322" max="13325" width="0" style="81" hidden="1" customWidth="1"/>
    <col min="13326" max="13567" width="0" style="81" hidden="1"/>
    <col min="13568" max="13568" width="4.7109375" style="81" hidden="1" customWidth="1"/>
    <col min="13569" max="13569" width="74.5703125" style="81" hidden="1" customWidth="1"/>
    <col min="13570" max="13570" width="17.28515625" style="81" hidden="1" customWidth="1"/>
    <col min="13571" max="13571" width="2" style="81" hidden="1" customWidth="1"/>
    <col min="13572" max="13572" width="19.7109375" style="81" hidden="1" customWidth="1"/>
    <col min="13573" max="13573" width="2.28515625" style="81" hidden="1" customWidth="1"/>
    <col min="13574" max="13574" width="19.7109375" style="81" hidden="1" customWidth="1"/>
    <col min="13575" max="13575" width="3.28515625" style="81" hidden="1" customWidth="1"/>
    <col min="13576" max="13576" width="19.7109375" style="81" hidden="1" customWidth="1"/>
    <col min="13577" max="13577" width="4.28515625" style="81" hidden="1" customWidth="1"/>
    <col min="13578" max="13581" width="0" style="81" hidden="1" customWidth="1"/>
    <col min="13582" max="13823" width="0" style="81" hidden="1"/>
    <col min="13824" max="13824" width="4.7109375" style="81" hidden="1" customWidth="1"/>
    <col min="13825" max="13825" width="74.5703125" style="81" hidden="1" customWidth="1"/>
    <col min="13826" max="13826" width="17.28515625" style="81" hidden="1" customWidth="1"/>
    <col min="13827" max="13827" width="2" style="81" hidden="1" customWidth="1"/>
    <col min="13828" max="13828" width="19.7109375" style="81" hidden="1" customWidth="1"/>
    <col min="13829" max="13829" width="2.28515625" style="81" hidden="1" customWidth="1"/>
    <col min="13830" max="13830" width="19.7109375" style="81" hidden="1" customWidth="1"/>
    <col min="13831" max="13831" width="3.28515625" style="81" hidden="1" customWidth="1"/>
    <col min="13832" max="13832" width="19.7109375" style="81" hidden="1" customWidth="1"/>
    <col min="13833" max="13833" width="4.28515625" style="81" hidden="1" customWidth="1"/>
    <col min="13834" max="13837" width="0" style="81" hidden="1" customWidth="1"/>
    <col min="13838" max="14079" width="0" style="81" hidden="1"/>
    <col min="14080" max="14080" width="4.7109375" style="81" hidden="1" customWidth="1"/>
    <col min="14081" max="14081" width="74.5703125" style="81" hidden="1" customWidth="1"/>
    <col min="14082" max="14082" width="17.28515625" style="81" hidden="1" customWidth="1"/>
    <col min="14083" max="14083" width="2" style="81" hidden="1" customWidth="1"/>
    <col min="14084" max="14084" width="19.7109375" style="81" hidden="1" customWidth="1"/>
    <col min="14085" max="14085" width="2.28515625" style="81" hidden="1" customWidth="1"/>
    <col min="14086" max="14086" width="19.7109375" style="81" hidden="1" customWidth="1"/>
    <col min="14087" max="14087" width="3.28515625" style="81" hidden="1" customWidth="1"/>
    <col min="14088" max="14088" width="19.7109375" style="81" hidden="1" customWidth="1"/>
    <col min="14089" max="14089" width="4.28515625" style="81" hidden="1" customWidth="1"/>
    <col min="14090" max="14093" width="0" style="81" hidden="1" customWidth="1"/>
    <col min="14094" max="14335" width="0" style="81" hidden="1"/>
    <col min="14336" max="14336" width="4.7109375" style="81" hidden="1" customWidth="1"/>
    <col min="14337" max="14337" width="74.5703125" style="81" hidden="1" customWidth="1"/>
    <col min="14338" max="14338" width="17.28515625" style="81" hidden="1" customWidth="1"/>
    <col min="14339" max="14339" width="2" style="81" hidden="1" customWidth="1"/>
    <col min="14340" max="14340" width="19.7109375" style="81" hidden="1" customWidth="1"/>
    <col min="14341" max="14341" width="2.28515625" style="81" hidden="1" customWidth="1"/>
    <col min="14342" max="14342" width="19.7109375" style="81" hidden="1" customWidth="1"/>
    <col min="14343" max="14343" width="3.28515625" style="81" hidden="1" customWidth="1"/>
    <col min="14344" max="14344" width="19.7109375" style="81" hidden="1" customWidth="1"/>
    <col min="14345" max="14345" width="4.28515625" style="81" hidden="1" customWidth="1"/>
    <col min="14346" max="14349" width="0" style="81" hidden="1" customWidth="1"/>
    <col min="14350" max="14591" width="0" style="81" hidden="1"/>
    <col min="14592" max="14592" width="4.7109375" style="81" hidden="1" customWidth="1"/>
    <col min="14593" max="14593" width="74.5703125" style="81" hidden="1" customWidth="1"/>
    <col min="14594" max="14594" width="17.28515625" style="81" hidden="1" customWidth="1"/>
    <col min="14595" max="14595" width="2" style="81" hidden="1" customWidth="1"/>
    <col min="14596" max="14596" width="19.7109375" style="81" hidden="1" customWidth="1"/>
    <col min="14597" max="14597" width="2.28515625" style="81" hidden="1" customWidth="1"/>
    <col min="14598" max="14598" width="19.7109375" style="81" hidden="1" customWidth="1"/>
    <col min="14599" max="14599" width="3.28515625" style="81" hidden="1" customWidth="1"/>
    <col min="14600" max="14600" width="19.7109375" style="81" hidden="1" customWidth="1"/>
    <col min="14601" max="14601" width="4.28515625" style="81" hidden="1" customWidth="1"/>
    <col min="14602" max="14605" width="0" style="81" hidden="1" customWidth="1"/>
    <col min="14606" max="14847" width="0" style="81" hidden="1"/>
    <col min="14848" max="14848" width="4.7109375" style="81" hidden="1" customWidth="1"/>
    <col min="14849" max="14849" width="74.5703125" style="81" hidden="1" customWidth="1"/>
    <col min="14850" max="14850" width="17.28515625" style="81" hidden="1" customWidth="1"/>
    <col min="14851" max="14851" width="2" style="81" hidden="1" customWidth="1"/>
    <col min="14852" max="14852" width="19.7109375" style="81" hidden="1" customWidth="1"/>
    <col min="14853" max="14853" width="2.28515625" style="81" hidden="1" customWidth="1"/>
    <col min="14854" max="14854" width="19.7109375" style="81" hidden="1" customWidth="1"/>
    <col min="14855" max="14855" width="3.28515625" style="81" hidden="1" customWidth="1"/>
    <col min="14856" max="14856" width="19.7109375" style="81" hidden="1" customWidth="1"/>
    <col min="14857" max="14857" width="4.28515625" style="81" hidden="1" customWidth="1"/>
    <col min="14858" max="14861" width="0" style="81" hidden="1" customWidth="1"/>
    <col min="14862" max="15103" width="0" style="81" hidden="1"/>
    <col min="15104" max="15104" width="4.7109375" style="81" hidden="1" customWidth="1"/>
    <col min="15105" max="15105" width="74.5703125" style="81" hidden="1" customWidth="1"/>
    <col min="15106" max="15106" width="17.28515625" style="81" hidden="1" customWidth="1"/>
    <col min="15107" max="15107" width="2" style="81" hidden="1" customWidth="1"/>
    <col min="15108" max="15108" width="19.7109375" style="81" hidden="1" customWidth="1"/>
    <col min="15109" max="15109" width="2.28515625" style="81" hidden="1" customWidth="1"/>
    <col min="15110" max="15110" width="19.7109375" style="81" hidden="1" customWidth="1"/>
    <col min="15111" max="15111" width="3.28515625" style="81" hidden="1" customWidth="1"/>
    <col min="15112" max="15112" width="19.7109375" style="81" hidden="1" customWidth="1"/>
    <col min="15113" max="15113" width="4.28515625" style="81" hidden="1" customWidth="1"/>
    <col min="15114" max="15117" width="0" style="81" hidden="1" customWidth="1"/>
    <col min="15118" max="15359" width="0" style="81" hidden="1"/>
    <col min="15360" max="15360" width="4.7109375" style="81" hidden="1" customWidth="1"/>
    <col min="15361" max="15361" width="74.5703125" style="81" hidden="1" customWidth="1"/>
    <col min="15362" max="15362" width="17.28515625" style="81" hidden="1" customWidth="1"/>
    <col min="15363" max="15363" width="2" style="81" hidden="1" customWidth="1"/>
    <col min="15364" max="15364" width="19.7109375" style="81" hidden="1" customWidth="1"/>
    <col min="15365" max="15365" width="2.28515625" style="81" hidden="1" customWidth="1"/>
    <col min="15366" max="15366" width="19.7109375" style="81" hidden="1" customWidth="1"/>
    <col min="15367" max="15367" width="3.28515625" style="81" hidden="1" customWidth="1"/>
    <col min="15368" max="15368" width="19.7109375" style="81" hidden="1" customWidth="1"/>
    <col min="15369" max="15369" width="4.28515625" style="81" hidden="1" customWidth="1"/>
    <col min="15370" max="15373" width="0" style="81" hidden="1" customWidth="1"/>
    <col min="15374" max="15615" width="0" style="81" hidden="1"/>
    <col min="15616" max="15616" width="4.7109375" style="81" hidden="1" customWidth="1"/>
    <col min="15617" max="15617" width="74.5703125" style="81" hidden="1" customWidth="1"/>
    <col min="15618" max="15618" width="17.28515625" style="81" hidden="1" customWidth="1"/>
    <col min="15619" max="15619" width="2" style="81" hidden="1" customWidth="1"/>
    <col min="15620" max="15620" width="19.7109375" style="81" hidden="1" customWidth="1"/>
    <col min="15621" max="15621" width="2.28515625" style="81" hidden="1" customWidth="1"/>
    <col min="15622" max="15622" width="19.7109375" style="81" hidden="1" customWidth="1"/>
    <col min="15623" max="15623" width="3.28515625" style="81" hidden="1" customWidth="1"/>
    <col min="15624" max="15624" width="19.7109375" style="81" hidden="1" customWidth="1"/>
    <col min="15625" max="15625" width="4.28515625" style="81" hidden="1" customWidth="1"/>
    <col min="15626" max="15629" width="0" style="81" hidden="1" customWidth="1"/>
    <col min="15630" max="15871" width="0" style="81" hidden="1"/>
    <col min="15872" max="15872" width="4.7109375" style="81" hidden="1" customWidth="1"/>
    <col min="15873" max="15873" width="74.5703125" style="81" hidden="1" customWidth="1"/>
    <col min="15874" max="15874" width="17.28515625" style="81" hidden="1" customWidth="1"/>
    <col min="15875" max="15875" width="2" style="81" hidden="1" customWidth="1"/>
    <col min="15876" max="15876" width="19.7109375" style="81" hidden="1" customWidth="1"/>
    <col min="15877" max="15877" width="2.28515625" style="81" hidden="1" customWidth="1"/>
    <col min="15878" max="15878" width="19.7109375" style="81" hidden="1" customWidth="1"/>
    <col min="15879" max="15879" width="3.28515625" style="81" hidden="1" customWidth="1"/>
    <col min="15880" max="15880" width="19.7109375" style="81" hidden="1" customWidth="1"/>
    <col min="15881" max="15881" width="4.28515625" style="81" hidden="1" customWidth="1"/>
    <col min="15882" max="15885" width="0" style="81" hidden="1" customWidth="1"/>
    <col min="15886" max="16127" width="0" style="81" hidden="1"/>
    <col min="16128" max="16128" width="4.7109375" style="81" hidden="1" customWidth="1"/>
    <col min="16129" max="16129" width="74.5703125" style="81" hidden="1" customWidth="1"/>
    <col min="16130" max="16130" width="17.28515625" style="81" hidden="1" customWidth="1"/>
    <col min="16131" max="16131" width="2" style="81" hidden="1" customWidth="1"/>
    <col min="16132" max="16132" width="19.7109375" style="81" hidden="1" customWidth="1"/>
    <col min="16133" max="16133" width="2.28515625" style="81" hidden="1" customWidth="1"/>
    <col min="16134" max="16134" width="19.7109375" style="81" hidden="1" customWidth="1"/>
    <col min="16135" max="16135" width="3.28515625" style="81" hidden="1" customWidth="1"/>
    <col min="16136" max="16136" width="19.7109375" style="81" hidden="1" customWidth="1"/>
    <col min="16137" max="16137" width="4.28515625" style="81" hidden="1" customWidth="1"/>
    <col min="16138" max="16141" width="0" style="81" hidden="1" customWidth="1"/>
    <col min="16142" max="16384" width="0" style="81" hidden="1"/>
  </cols>
  <sheetData>
    <row r="1" spans="1:10" s="731" customFormat="1" ht="20.25" x14ac:dyDescent="0.3">
      <c r="A1" s="986" t="s">
        <v>9</v>
      </c>
      <c r="B1" s="986"/>
      <c r="C1" s="986"/>
      <c r="D1" s="986"/>
      <c r="E1" s="986"/>
      <c r="F1" s="986"/>
      <c r="G1" s="986"/>
      <c r="H1" s="986"/>
      <c r="I1" s="986"/>
    </row>
    <row r="2" spans="1:10" customFormat="1" ht="20.25" x14ac:dyDescent="0.3">
      <c r="A2" s="986" t="s">
        <v>929</v>
      </c>
      <c r="B2" s="986"/>
      <c r="C2" s="986"/>
      <c r="D2" s="986"/>
      <c r="E2" s="986"/>
      <c r="F2" s="986"/>
      <c r="G2" s="986"/>
      <c r="H2" s="986"/>
      <c r="I2" s="986"/>
    </row>
    <row r="3" spans="1:10" customFormat="1" ht="18" x14ac:dyDescent="0.2">
      <c r="A3" s="987" t="s">
        <v>799</v>
      </c>
      <c r="B3" s="987"/>
      <c r="C3" s="987"/>
      <c r="D3" s="987"/>
      <c r="E3" s="987"/>
      <c r="F3" s="987"/>
      <c r="G3" s="987"/>
      <c r="H3" s="987"/>
      <c r="I3" s="987"/>
      <c r="J3" s="81"/>
    </row>
    <row r="4" spans="1:10" s="732" customFormat="1" ht="18" x14ac:dyDescent="0.2">
      <c r="A4" s="987" t="s">
        <v>800</v>
      </c>
      <c r="B4" s="987"/>
      <c r="C4" s="987"/>
      <c r="D4" s="987"/>
      <c r="E4" s="987"/>
      <c r="F4" s="987"/>
      <c r="G4" s="987"/>
      <c r="H4" s="987"/>
      <c r="I4" s="987"/>
    </row>
    <row r="5" spans="1:10" customFormat="1" ht="18" x14ac:dyDescent="0.2">
      <c r="A5" s="987" t="s">
        <v>801</v>
      </c>
      <c r="B5" s="987"/>
      <c r="C5" s="987"/>
      <c r="D5" s="987"/>
      <c r="E5" s="987"/>
      <c r="F5" s="987"/>
      <c r="G5" s="987"/>
      <c r="H5" s="987"/>
      <c r="I5" s="987"/>
    </row>
    <row r="6" spans="1:10" customFormat="1" ht="15.75" customHeight="1" x14ac:dyDescent="0.2">
      <c r="A6" s="738"/>
      <c r="B6" s="982" t="s">
        <v>1</v>
      </c>
      <c r="C6" s="983" t="s">
        <v>10</v>
      </c>
      <c r="D6" s="735"/>
      <c r="E6" s="984" t="s">
        <v>802</v>
      </c>
      <c r="F6" s="984"/>
      <c r="G6" s="984"/>
      <c r="H6" s="739"/>
      <c r="I6" s="740"/>
    </row>
    <row r="7" spans="1:10" customFormat="1" ht="15.75" x14ac:dyDescent="0.25">
      <c r="A7" s="738"/>
      <c r="B7" s="982"/>
      <c r="C7" s="983"/>
      <c r="D7" s="736"/>
      <c r="E7" s="984"/>
      <c r="F7" s="984"/>
      <c r="G7" s="984"/>
      <c r="H7" s="739"/>
      <c r="I7" s="740"/>
    </row>
    <row r="8" spans="1:10" customFormat="1" ht="15.75" x14ac:dyDescent="0.25">
      <c r="A8" s="738"/>
      <c r="B8" s="982"/>
      <c r="C8" s="983"/>
      <c r="D8" s="741"/>
      <c r="E8" s="742">
        <v>2018</v>
      </c>
      <c r="F8" s="743"/>
      <c r="G8" s="742">
        <v>2017</v>
      </c>
      <c r="H8" s="744"/>
      <c r="I8" s="740"/>
    </row>
    <row r="9" spans="1:10" customFormat="1" ht="15.75" x14ac:dyDescent="0.25">
      <c r="A9" s="746"/>
      <c r="B9" s="747"/>
      <c r="C9" s="748"/>
      <c r="D9" s="736"/>
      <c r="E9" s="748"/>
      <c r="F9" s="748"/>
      <c r="G9" s="748"/>
      <c r="H9" s="749"/>
      <c r="I9" s="740"/>
    </row>
    <row r="10" spans="1:10" customFormat="1" ht="18" x14ac:dyDescent="0.25">
      <c r="A10" s="746"/>
      <c r="B10" s="750" t="s">
        <v>803</v>
      </c>
      <c r="C10" s="751"/>
      <c r="D10" s="752"/>
      <c r="E10" s="751"/>
      <c r="F10" s="752"/>
      <c r="G10" s="751"/>
      <c r="H10" s="753"/>
      <c r="I10" s="740"/>
    </row>
    <row r="11" spans="1:10" customFormat="1" ht="15.75" x14ac:dyDescent="0.25">
      <c r="A11" s="754" t="s">
        <v>804</v>
      </c>
      <c r="B11" s="748"/>
      <c r="C11" s="755">
        <v>6</v>
      </c>
      <c r="D11" s="756"/>
      <c r="E11" s="757">
        <f>+'17 Y 18'!C8+'17 Y 18'!C9</f>
        <v>300901.42</v>
      </c>
      <c r="F11" s="758"/>
      <c r="G11" s="757">
        <f>+'17 Y 18'!E8+'17 Y 18'!E9</f>
        <v>100007.3</v>
      </c>
      <c r="H11" s="757"/>
      <c r="I11" s="759"/>
    </row>
    <row r="12" spans="1:10" customFormat="1" ht="15.75" hidden="1" x14ac:dyDescent="0.25">
      <c r="A12" s="754" t="s">
        <v>805</v>
      </c>
      <c r="B12" s="748"/>
      <c r="C12" s="755"/>
      <c r="D12" s="756"/>
      <c r="E12" s="757">
        <v>0</v>
      </c>
      <c r="F12" s="758"/>
      <c r="G12" s="757">
        <v>0</v>
      </c>
      <c r="H12" s="757"/>
      <c r="I12" s="759"/>
    </row>
    <row r="13" spans="1:10" customFormat="1" ht="15.75" x14ac:dyDescent="0.25">
      <c r="A13" s="754" t="s">
        <v>806</v>
      </c>
      <c r="B13" s="748"/>
      <c r="C13" s="755">
        <v>7</v>
      </c>
      <c r="D13" s="756"/>
      <c r="E13" s="757">
        <f>+'17 Y 18'!C10</f>
        <v>800000</v>
      </c>
      <c r="F13" s="758"/>
      <c r="G13" s="757">
        <f>+'17 Y 18'!E10</f>
        <v>500000</v>
      </c>
      <c r="H13" s="757"/>
      <c r="I13" s="759"/>
    </row>
    <row r="14" spans="1:10" customFormat="1" ht="18" x14ac:dyDescent="0.25">
      <c r="A14" s="746"/>
      <c r="B14" s="760" t="s">
        <v>807</v>
      </c>
      <c r="C14" s="761"/>
      <c r="D14" s="762"/>
      <c r="E14" s="763">
        <f>SUM(E11:E13)</f>
        <v>1100901.42</v>
      </c>
      <c r="F14" s="758"/>
      <c r="G14" s="763">
        <f>SUM(G11:G13)</f>
        <v>600007.30000000005</v>
      </c>
      <c r="H14" s="764"/>
      <c r="I14" s="759"/>
    </row>
    <row r="15" spans="1:10" customFormat="1" ht="9.75" customHeight="1" x14ac:dyDescent="0.25">
      <c r="A15" s="765"/>
      <c r="B15" s="748"/>
      <c r="C15" s="755"/>
      <c r="D15" s="762"/>
      <c r="E15" s="758"/>
      <c r="F15" s="758"/>
      <c r="G15" s="758"/>
      <c r="H15" s="766"/>
      <c r="I15" s="740"/>
    </row>
    <row r="16" spans="1:10" customFormat="1" ht="18" x14ac:dyDescent="0.25">
      <c r="A16" s="746"/>
      <c r="B16" s="767" t="s">
        <v>808</v>
      </c>
      <c r="C16" s="761"/>
      <c r="D16" s="762"/>
      <c r="E16" s="768"/>
      <c r="F16" s="758"/>
      <c r="G16" s="768"/>
      <c r="H16" s="769"/>
      <c r="I16" s="740"/>
    </row>
    <row r="17" spans="1:9" customFormat="1" ht="15.75" x14ac:dyDescent="0.25">
      <c r="A17" s="748" t="s">
        <v>809</v>
      </c>
      <c r="B17" s="748"/>
      <c r="C17" s="755">
        <v>8</v>
      </c>
      <c r="D17" s="756"/>
      <c r="E17" s="757">
        <f>+'17 Y 18'!C20</f>
        <v>2283809.722222222</v>
      </c>
      <c r="F17" s="769"/>
      <c r="G17" s="757">
        <f>+'17 Y 18'!E20</f>
        <v>3550000</v>
      </c>
      <c r="H17" s="757"/>
      <c r="I17" s="740"/>
    </row>
    <row r="18" spans="1:9" customFormat="1" ht="18" x14ac:dyDescent="0.25">
      <c r="A18" s="746"/>
      <c r="B18" s="760" t="s">
        <v>810</v>
      </c>
      <c r="C18" s="761"/>
      <c r="D18" s="762"/>
      <c r="E18" s="763">
        <f>SUM(E17:E17)</f>
        <v>2283809.722222222</v>
      </c>
      <c r="F18" s="766"/>
      <c r="G18" s="763">
        <f>SUM(G17:G17)</f>
        <v>3550000</v>
      </c>
      <c r="H18" s="764"/>
      <c r="I18" s="740"/>
    </row>
    <row r="19" spans="1:9" customFormat="1" ht="8.25" customHeight="1" x14ac:dyDescent="0.25">
      <c r="A19" s="746"/>
      <c r="B19" s="747"/>
      <c r="C19" s="755"/>
      <c r="D19" s="762"/>
      <c r="E19" s="758"/>
      <c r="F19" s="766"/>
      <c r="G19" s="758"/>
      <c r="H19" s="769"/>
      <c r="I19" s="740"/>
    </row>
    <row r="20" spans="1:9" customFormat="1" ht="16.5" thickBot="1" x14ac:dyDescent="0.3">
      <c r="A20" s="765"/>
      <c r="B20" s="770" t="s">
        <v>811</v>
      </c>
      <c r="C20" s="761" t="s">
        <v>812</v>
      </c>
      <c r="D20" s="762"/>
      <c r="E20" s="771">
        <f>+E18+E14</f>
        <v>3384711.1422222219</v>
      </c>
      <c r="F20" s="769"/>
      <c r="G20" s="771">
        <f>+G18+G14</f>
        <v>4150007.3</v>
      </c>
      <c r="H20" s="764"/>
      <c r="I20" s="740"/>
    </row>
    <row r="21" spans="1:9" customFormat="1" ht="16.5" thickTop="1" x14ac:dyDescent="0.25">
      <c r="A21" s="746"/>
      <c r="B21" s="747"/>
      <c r="C21" s="755"/>
      <c r="D21" s="762"/>
      <c r="E21" s="764">
        <f>+E20-'17 Y 18'!C22</f>
        <v>0</v>
      </c>
      <c r="F21" s="758"/>
      <c r="G21" s="764">
        <f>+G20-'17 Y 18'!E22</f>
        <v>0</v>
      </c>
      <c r="H21" s="764"/>
      <c r="I21" s="740"/>
    </row>
    <row r="22" spans="1:9" customFormat="1" ht="15.75" x14ac:dyDescent="0.25">
      <c r="A22" s="765"/>
      <c r="B22" s="982" t="s">
        <v>20</v>
      </c>
      <c r="C22" s="761"/>
      <c r="D22" s="762"/>
      <c r="E22" s="768"/>
      <c r="F22" s="772"/>
      <c r="G22" s="768"/>
      <c r="H22" s="772"/>
      <c r="I22" s="740"/>
    </row>
    <row r="23" spans="1:9" customFormat="1" ht="6" customHeight="1" x14ac:dyDescent="0.25">
      <c r="A23" s="765"/>
      <c r="B23" s="982"/>
      <c r="C23" s="761"/>
      <c r="D23" s="762"/>
      <c r="E23" s="768"/>
      <c r="F23" s="772"/>
      <c r="G23" s="768"/>
      <c r="H23" s="772"/>
      <c r="I23" s="740"/>
    </row>
    <row r="24" spans="1:9" customFormat="1" ht="15.75" x14ac:dyDescent="0.25">
      <c r="A24" s="765"/>
      <c r="B24" s="773"/>
      <c r="C24" s="755"/>
      <c r="D24" s="762"/>
      <c r="E24" s="758"/>
      <c r="F24" s="772"/>
      <c r="G24" s="758"/>
      <c r="H24" s="772"/>
      <c r="I24" s="740"/>
    </row>
    <row r="25" spans="1:9" customFormat="1" ht="18" x14ac:dyDescent="0.25">
      <c r="A25" s="765"/>
      <c r="B25" s="750" t="s">
        <v>813</v>
      </c>
      <c r="C25" s="761"/>
      <c r="D25" s="762"/>
      <c r="E25" s="768"/>
      <c r="F25" s="758"/>
      <c r="G25" s="768"/>
      <c r="H25" s="769"/>
      <c r="I25" s="740"/>
    </row>
    <row r="26" spans="1:9" customFormat="1" ht="15.75" x14ac:dyDescent="0.25">
      <c r="A26" s="754" t="s">
        <v>814</v>
      </c>
      <c r="B26" s="748"/>
      <c r="C26" s="755">
        <v>9</v>
      </c>
      <c r="D26" s="756"/>
      <c r="E26" s="757">
        <f>+'17 Y 18'!C27</f>
        <v>7160768</v>
      </c>
      <c r="F26" s="758"/>
      <c r="G26" s="757">
        <f>+'17 Y 18'!E27</f>
        <v>9757545</v>
      </c>
      <c r="H26" s="757"/>
      <c r="I26" s="759"/>
    </row>
    <row r="27" spans="1:9" customFormat="1" ht="15.75" hidden="1" x14ac:dyDescent="0.25">
      <c r="A27" s="754" t="s">
        <v>815</v>
      </c>
      <c r="B27" s="748"/>
      <c r="C27" s="755"/>
      <c r="D27" s="756"/>
      <c r="E27" s="757"/>
      <c r="F27" s="758"/>
      <c r="G27" s="757"/>
      <c r="H27" s="757"/>
      <c r="I27" s="759"/>
    </row>
    <row r="28" spans="1:9" customFormat="1" ht="15.75" hidden="1" x14ac:dyDescent="0.25">
      <c r="A28" s="754"/>
      <c r="B28" s="748" t="s">
        <v>816</v>
      </c>
      <c r="C28" s="755"/>
      <c r="D28" s="756"/>
      <c r="E28" s="757"/>
      <c r="F28" s="758"/>
      <c r="G28" s="757"/>
      <c r="H28" s="757"/>
      <c r="I28" s="759"/>
    </row>
    <row r="29" spans="1:9" customFormat="1" ht="15.75" x14ac:dyDescent="0.25">
      <c r="A29" s="754"/>
      <c r="B29" s="748"/>
      <c r="C29" s="755"/>
      <c r="D29" s="756"/>
      <c r="E29" s="757"/>
      <c r="F29" s="758"/>
      <c r="G29" s="757"/>
      <c r="H29" s="757"/>
      <c r="I29" s="759"/>
    </row>
    <row r="30" spans="1:9" customFormat="1" ht="18" x14ac:dyDescent="0.25">
      <c r="A30" s="746"/>
      <c r="B30" s="760" t="s">
        <v>817</v>
      </c>
      <c r="C30" s="761"/>
      <c r="D30" s="762"/>
      <c r="E30" s="763">
        <f>SUM(E26:E28)</f>
        <v>7160768</v>
      </c>
      <c r="F30" s="766"/>
      <c r="G30" s="763">
        <f>SUM(G26:G28)</f>
        <v>9757545</v>
      </c>
      <c r="H30" s="764"/>
      <c r="I30" s="759"/>
    </row>
    <row r="31" spans="1:9" customFormat="1" ht="15.75" x14ac:dyDescent="0.25">
      <c r="A31" s="746"/>
      <c r="B31" s="774"/>
      <c r="C31" s="755"/>
      <c r="D31" s="762"/>
      <c r="E31" s="758"/>
      <c r="F31" s="766"/>
      <c r="G31" s="758"/>
      <c r="H31" s="766"/>
      <c r="I31" s="775"/>
    </row>
    <row r="32" spans="1:9" customFormat="1" ht="18" x14ac:dyDescent="0.25">
      <c r="A32" s="776"/>
      <c r="B32" s="750" t="s">
        <v>818</v>
      </c>
      <c r="C32" s="761"/>
      <c r="D32" s="762"/>
      <c r="E32" s="768"/>
      <c r="F32" s="758"/>
      <c r="G32" s="768"/>
      <c r="H32" s="769"/>
      <c r="I32" s="777"/>
    </row>
    <row r="33" spans="1:9" customFormat="1" ht="15.75" x14ac:dyDescent="0.25">
      <c r="A33" s="754" t="s">
        <v>819</v>
      </c>
      <c r="B33" s="748" t="s">
        <v>816</v>
      </c>
      <c r="C33" s="755"/>
      <c r="D33" s="778"/>
      <c r="E33" s="757">
        <v>0</v>
      </c>
      <c r="F33" s="758"/>
      <c r="G33" s="757">
        <v>0</v>
      </c>
      <c r="H33" s="757"/>
      <c r="I33" s="740"/>
    </row>
    <row r="34" spans="1:9" customFormat="1" ht="18" x14ac:dyDescent="0.25">
      <c r="A34" s="746"/>
      <c r="B34" s="760" t="s">
        <v>820</v>
      </c>
      <c r="C34" s="761"/>
      <c r="D34" s="762"/>
      <c r="E34" s="779">
        <f>SUM(E33:E33)</f>
        <v>0</v>
      </c>
      <c r="F34" s="766"/>
      <c r="G34" s="779">
        <f>SUM(G33:G33)</f>
        <v>0</v>
      </c>
      <c r="H34" s="764"/>
      <c r="I34" s="740"/>
    </row>
    <row r="35" spans="1:9" customFormat="1" ht="15.75" x14ac:dyDescent="0.25">
      <c r="A35" s="746"/>
      <c r="B35" s="747"/>
      <c r="C35" s="755"/>
      <c r="D35" s="762"/>
      <c r="E35" s="780"/>
      <c r="F35" s="758"/>
      <c r="G35" s="780"/>
      <c r="H35" s="766"/>
      <c r="I35" s="740"/>
    </row>
    <row r="36" spans="1:9" customFormat="1" ht="15.75" x14ac:dyDescent="0.25">
      <c r="A36" s="746"/>
      <c r="B36" s="770" t="s">
        <v>821</v>
      </c>
      <c r="C36" s="781"/>
      <c r="D36" s="762"/>
      <c r="E36" s="763">
        <f>+E34+E30</f>
        <v>7160768</v>
      </c>
      <c r="F36" s="758"/>
      <c r="G36" s="763">
        <f>+G34+G30</f>
        <v>9757545</v>
      </c>
      <c r="H36" s="764"/>
      <c r="I36" s="740"/>
    </row>
    <row r="37" spans="1:9" customFormat="1" ht="15.75" x14ac:dyDescent="0.25">
      <c r="A37" s="746"/>
      <c r="B37" s="782"/>
      <c r="C37" s="755"/>
      <c r="D37" s="762"/>
      <c r="E37" s="758">
        <f>+E36-'17 Y 18'!C28</f>
        <v>0</v>
      </c>
      <c r="F37" s="758"/>
      <c r="G37" s="758">
        <f>+G36-'17 Y 18'!E30</f>
        <v>0</v>
      </c>
      <c r="H37" s="766"/>
      <c r="I37" s="740"/>
    </row>
    <row r="38" spans="1:9" customFormat="1" ht="15.75" x14ac:dyDescent="0.25">
      <c r="A38" s="738"/>
      <c r="B38" s="985" t="s">
        <v>2</v>
      </c>
      <c r="C38" s="985"/>
      <c r="D38" s="762"/>
      <c r="E38" s="768"/>
      <c r="F38" s="758"/>
      <c r="G38" s="768"/>
      <c r="H38" s="766"/>
      <c r="I38" s="740"/>
    </row>
    <row r="39" spans="1:9" customFormat="1" ht="9.75" customHeight="1" x14ac:dyDescent="0.25">
      <c r="A39" s="738"/>
      <c r="B39" s="985"/>
      <c r="C39" s="985"/>
      <c r="D39" s="762"/>
      <c r="E39" s="768"/>
      <c r="F39" s="758"/>
      <c r="G39" s="768"/>
      <c r="H39" s="766"/>
      <c r="I39" s="740"/>
    </row>
    <row r="40" spans="1:9" customFormat="1" ht="9" customHeight="1" x14ac:dyDescent="0.25">
      <c r="A40" s="783"/>
      <c r="B40" s="783"/>
      <c r="C40" s="783"/>
      <c r="D40" s="762"/>
      <c r="E40" s="758"/>
      <c r="F40" s="758"/>
      <c r="G40" s="758"/>
      <c r="H40" s="766"/>
      <c r="I40" s="740"/>
    </row>
    <row r="41" spans="1:9" customFormat="1" ht="15.75" x14ac:dyDescent="0.25">
      <c r="A41" s="754" t="s">
        <v>822</v>
      </c>
      <c r="B41" s="832" t="s">
        <v>985</v>
      </c>
      <c r="C41" s="755"/>
      <c r="D41" s="762"/>
      <c r="E41" s="757">
        <f>+'17 Y 18'!C34</f>
        <v>1000000</v>
      </c>
      <c r="F41" s="758"/>
      <c r="G41" s="757">
        <f>+'17 Y 18'!E34</f>
        <v>1000000</v>
      </c>
      <c r="H41" s="757"/>
      <c r="I41" s="759"/>
    </row>
    <row r="42" spans="1:9" customFormat="1" ht="15.75" x14ac:dyDescent="0.25">
      <c r="A42" s="754" t="s">
        <v>823</v>
      </c>
      <c r="B42" s="832" t="s">
        <v>986</v>
      </c>
      <c r="C42" s="755"/>
      <c r="D42" s="762"/>
      <c r="E42" s="757">
        <f>+'17 Y 18'!C35</f>
        <v>4030072</v>
      </c>
      <c r="F42" s="758"/>
      <c r="G42" s="757">
        <f>+'17 Y 18'!E35</f>
        <v>4030072</v>
      </c>
      <c r="H42" s="757"/>
      <c r="I42" s="759"/>
    </row>
    <row r="43" spans="1:9" customFormat="1" ht="15.75" x14ac:dyDescent="0.25">
      <c r="A43" s="754" t="s">
        <v>824</v>
      </c>
      <c r="B43" s="832" t="s">
        <v>987</v>
      </c>
      <c r="C43" s="755"/>
      <c r="D43" s="762"/>
      <c r="E43" s="757">
        <f>+'17 Y 18'!C36</f>
        <v>-10637609.970000001</v>
      </c>
      <c r="F43" s="758"/>
      <c r="G43" s="757">
        <f>+'17 Y 18'!E36</f>
        <v>-1642464.6</v>
      </c>
      <c r="H43" s="757"/>
      <c r="I43" s="759"/>
    </row>
    <row r="44" spans="1:9" customFormat="1" ht="15.75" x14ac:dyDescent="0.25">
      <c r="A44" s="754" t="s">
        <v>825</v>
      </c>
      <c r="B44" s="832" t="s">
        <v>988</v>
      </c>
      <c r="C44" s="755"/>
      <c r="D44" s="762"/>
      <c r="E44" s="757">
        <f>+'17 Y 18'!C37</f>
        <v>565290.48</v>
      </c>
      <c r="F44" s="758"/>
      <c r="G44" s="757">
        <f>+'17 Y 18'!E37</f>
        <v>-8995145.370000001</v>
      </c>
      <c r="H44" s="757"/>
      <c r="I44" s="759"/>
    </row>
    <row r="45" spans="1:9" customFormat="1" ht="15.75" x14ac:dyDescent="0.25">
      <c r="A45" s="754" t="s">
        <v>826</v>
      </c>
      <c r="B45" s="785" t="s">
        <v>1003</v>
      </c>
      <c r="C45" s="755">
        <v>13</v>
      </c>
      <c r="D45" s="762"/>
      <c r="E45" s="757">
        <f>+'17 Y 18'!C38</f>
        <v>1266190.277777778</v>
      </c>
      <c r="F45" s="758"/>
      <c r="G45" s="757">
        <f>+'17 Y 18'!E38</f>
        <v>0</v>
      </c>
      <c r="H45" s="757"/>
      <c r="I45" s="759"/>
    </row>
    <row r="46" spans="1:9" customFormat="1" ht="15.75" x14ac:dyDescent="0.25">
      <c r="A46" s="746"/>
      <c r="B46" s="770" t="s">
        <v>3</v>
      </c>
      <c r="C46" s="761">
        <v>10</v>
      </c>
      <c r="D46" s="756"/>
      <c r="E46" s="763">
        <f>SUM(E41:E45)</f>
        <v>-3776057.2122222222</v>
      </c>
      <c r="F46" s="758"/>
      <c r="G46" s="763">
        <f>SUM(G41:G45)</f>
        <v>-5607537.9700000007</v>
      </c>
      <c r="H46" s="764"/>
      <c r="I46" s="740"/>
    </row>
    <row r="47" spans="1:9" customFormat="1" ht="15.75" x14ac:dyDescent="0.25">
      <c r="A47" s="746"/>
      <c r="B47" s="747"/>
      <c r="C47" s="735"/>
      <c r="D47" s="736"/>
      <c r="E47" s="766">
        <f>+E46-'17 Y 18'!C39</f>
        <v>0</v>
      </c>
      <c r="F47" s="758"/>
      <c r="G47" s="766">
        <f>+G46-'17 Y 18'!E39</f>
        <v>0</v>
      </c>
      <c r="H47" s="766"/>
      <c r="I47" s="740"/>
    </row>
    <row r="48" spans="1:9" customFormat="1" ht="16.5" thickBot="1" x14ac:dyDescent="0.3">
      <c r="A48" s="746"/>
      <c r="B48" s="770" t="s">
        <v>827</v>
      </c>
      <c r="C48" s="784"/>
      <c r="D48" s="736"/>
      <c r="E48" s="771">
        <f>+E46+E36</f>
        <v>3384710.7877777778</v>
      </c>
      <c r="F48" s="758"/>
      <c r="G48" s="771">
        <f>+G46+G36</f>
        <v>4150007.0299999993</v>
      </c>
      <c r="H48" s="764"/>
      <c r="I48" s="740"/>
    </row>
    <row r="49" spans="1:9" customFormat="1" ht="16.5" thickTop="1" x14ac:dyDescent="0.25">
      <c r="A49" s="746"/>
      <c r="B49" s="747"/>
      <c r="C49" s="735"/>
      <c r="D49" s="736"/>
      <c r="E49" s="758">
        <f>+E48-E20</f>
        <v>-0.35444444417953491</v>
      </c>
      <c r="F49" s="758"/>
      <c r="G49" s="758">
        <f>+G48-G20</f>
        <v>-0.27000000048428774</v>
      </c>
      <c r="H49" s="758"/>
      <c r="I49" s="740"/>
    </row>
    <row r="50" spans="1:9" customFormat="1" ht="15.75" x14ac:dyDescent="0.25">
      <c r="A50" s="785" t="s">
        <v>828</v>
      </c>
      <c r="B50" s="785"/>
      <c r="C50" s="785"/>
      <c r="D50" s="736"/>
      <c r="E50" s="758"/>
      <c r="F50" s="758"/>
      <c r="G50" s="758"/>
      <c r="H50" s="758"/>
      <c r="I50" s="81"/>
    </row>
    <row r="51" spans="1:9" customFormat="1" ht="15.75" x14ac:dyDescent="0.25">
      <c r="A51" s="785"/>
      <c r="B51" s="785"/>
      <c r="C51" s="785"/>
      <c r="D51" s="736"/>
      <c r="E51" s="786"/>
      <c r="F51" s="758"/>
      <c r="G51" s="758"/>
      <c r="H51" s="769"/>
      <c r="I51" s="81"/>
    </row>
    <row r="52" spans="1:9" customFormat="1" ht="15.75" x14ac:dyDescent="0.25">
      <c r="A52" s="765"/>
      <c r="B52" s="748"/>
      <c r="C52" s="735"/>
      <c r="D52" s="736"/>
      <c r="E52" s="748"/>
      <c r="F52" s="787"/>
      <c r="G52" s="788"/>
      <c r="H52" s="749"/>
      <c r="I52" s="81"/>
    </row>
    <row r="53" spans="1:9" x14ac:dyDescent="0.2">
      <c r="G53" s="789"/>
    </row>
    <row r="54" spans="1:9" customFormat="1" ht="15.75" x14ac:dyDescent="0.25">
      <c r="A54" s="785"/>
      <c r="B54" s="785"/>
      <c r="C54" s="785"/>
      <c r="D54" s="736"/>
      <c r="E54" s="790"/>
      <c r="F54" s="788"/>
      <c r="G54" s="748"/>
      <c r="H54" s="749"/>
      <c r="I54" s="81"/>
    </row>
    <row r="55" spans="1:9" customFormat="1" ht="15.75" x14ac:dyDescent="0.25">
      <c r="A55" s="785"/>
      <c r="B55" s="785"/>
      <c r="C55" s="785"/>
      <c r="D55" s="736"/>
      <c r="E55" s="790"/>
      <c r="F55" s="788"/>
      <c r="G55" s="748"/>
      <c r="H55" s="749"/>
      <c r="I55" s="81"/>
    </row>
    <row r="56" spans="1:9" customFormat="1" ht="15.75" x14ac:dyDescent="0.25">
      <c r="A56" s="785"/>
      <c r="B56" s="954" t="s">
        <v>989</v>
      </c>
      <c r="C56" s="791"/>
      <c r="D56" s="736"/>
      <c r="E56" s="980" t="s">
        <v>829</v>
      </c>
      <c r="F56" s="980"/>
      <c r="G56" s="980"/>
      <c r="H56" s="980"/>
      <c r="I56" s="980"/>
    </row>
    <row r="57" spans="1:9" customFormat="1" ht="15.75" x14ac:dyDescent="0.25">
      <c r="A57" s="785"/>
      <c r="B57" s="954" t="s">
        <v>7</v>
      </c>
      <c r="C57" s="791"/>
      <c r="D57" s="736"/>
      <c r="E57" s="980" t="s">
        <v>830</v>
      </c>
      <c r="F57" s="980"/>
      <c r="G57" s="980"/>
      <c r="H57" s="980"/>
      <c r="I57" s="980"/>
    </row>
    <row r="58" spans="1:9" customFormat="1" ht="15.75" x14ac:dyDescent="0.25">
      <c r="A58" s="734"/>
      <c r="B58" s="793"/>
      <c r="C58" s="791"/>
      <c r="D58" s="736"/>
      <c r="E58" s="990"/>
      <c r="F58" s="990"/>
      <c r="G58" s="990"/>
      <c r="H58" s="792"/>
      <c r="I58" s="81"/>
    </row>
    <row r="59" spans="1:9" customFormat="1" ht="15.75" x14ac:dyDescent="0.25">
      <c r="A59" s="734"/>
      <c r="B59" s="793"/>
      <c r="C59" s="905"/>
      <c r="D59" s="736"/>
      <c r="E59" s="794"/>
      <c r="F59" s="794"/>
      <c r="G59" s="794"/>
      <c r="H59" s="792"/>
      <c r="I59" s="81"/>
    </row>
    <row r="60" spans="1:9" customFormat="1" ht="15.75" x14ac:dyDescent="0.25">
      <c r="A60" s="734"/>
      <c r="B60" s="793"/>
      <c r="C60" s="905"/>
      <c r="D60" s="736"/>
      <c r="E60" s="794"/>
      <c r="F60" s="794"/>
      <c r="G60" s="794"/>
      <c r="H60" s="792"/>
      <c r="I60" s="81"/>
    </row>
    <row r="61" spans="1:9" customFormat="1" ht="15.75" x14ac:dyDescent="0.25">
      <c r="A61" s="734"/>
      <c r="B61" s="793"/>
      <c r="C61" s="905"/>
      <c r="D61" s="736"/>
      <c r="E61" s="794"/>
      <c r="F61" s="794"/>
      <c r="G61" s="794"/>
      <c r="H61" s="792"/>
      <c r="I61" s="81"/>
    </row>
    <row r="62" spans="1:9" customFormat="1" ht="15.75" x14ac:dyDescent="0.25">
      <c r="A62" s="734"/>
      <c r="B62" s="793"/>
      <c r="C62" s="905"/>
      <c r="D62" s="736"/>
      <c r="E62" s="794"/>
      <c r="F62" s="794"/>
      <c r="G62" s="794"/>
      <c r="H62" s="792"/>
      <c r="I62" s="81"/>
    </row>
    <row r="63" spans="1:9" customFormat="1" ht="20.25" x14ac:dyDescent="0.3">
      <c r="A63" s="986" t="str">
        <f>+A1</f>
        <v>FUNDACION AKAPANA</v>
      </c>
      <c r="B63" s="986"/>
      <c r="C63" s="986"/>
      <c r="D63" s="986"/>
      <c r="E63" s="986"/>
      <c r="F63" s="986"/>
      <c r="G63" s="986"/>
      <c r="H63" s="986"/>
      <c r="I63" s="986"/>
    </row>
    <row r="64" spans="1:9" customFormat="1" ht="20.25" x14ac:dyDescent="0.3">
      <c r="A64" s="986" t="str">
        <f>+A2</f>
        <v>NIT: 900.326.707-3</v>
      </c>
      <c r="B64" s="986"/>
      <c r="C64" s="986"/>
      <c r="D64" s="986"/>
      <c r="E64" s="986"/>
      <c r="F64" s="986"/>
      <c r="G64" s="986"/>
      <c r="H64" s="986"/>
      <c r="I64" s="986"/>
    </row>
    <row r="65" spans="1:9" customFormat="1" ht="18" x14ac:dyDescent="0.2">
      <c r="A65" s="987" t="str">
        <f>+A3</f>
        <v xml:space="preserve">ESTADOS FINANCIEROS </v>
      </c>
      <c r="B65" s="987"/>
      <c r="C65" s="987"/>
      <c r="D65" s="987"/>
      <c r="E65" s="987"/>
      <c r="F65" s="987"/>
      <c r="G65" s="987"/>
      <c r="H65" s="987"/>
      <c r="I65" s="987"/>
    </row>
    <row r="66" spans="1:9" customFormat="1" ht="18" x14ac:dyDescent="0.2">
      <c r="A66" s="987" t="s">
        <v>831</v>
      </c>
      <c r="B66" s="987"/>
      <c r="C66" s="987"/>
      <c r="D66" s="987"/>
      <c r="E66" s="987"/>
      <c r="F66" s="987"/>
      <c r="G66" s="987"/>
      <c r="H66" s="987"/>
      <c r="I66" s="987"/>
    </row>
    <row r="67" spans="1:9" customFormat="1" ht="18" x14ac:dyDescent="0.2">
      <c r="A67" s="987" t="s">
        <v>832</v>
      </c>
      <c r="B67" s="987"/>
      <c r="C67" s="987"/>
      <c r="D67" s="987"/>
      <c r="E67" s="987"/>
      <c r="F67" s="987"/>
      <c r="G67" s="987"/>
      <c r="H67" s="987"/>
      <c r="I67" s="987"/>
    </row>
    <row r="68" spans="1:9" customFormat="1" ht="33.75" customHeight="1" x14ac:dyDescent="0.25">
      <c r="A68" s="734"/>
      <c r="B68" s="798" t="s">
        <v>25</v>
      </c>
      <c r="C68" s="799"/>
      <c r="D68" s="736"/>
      <c r="E68" s="983" t="s">
        <v>833</v>
      </c>
      <c r="F68" s="983"/>
      <c r="G68" s="983"/>
      <c r="H68" s="797"/>
      <c r="I68" s="81"/>
    </row>
    <row r="69" spans="1:9" customFormat="1" ht="6" customHeight="1" x14ac:dyDescent="0.25">
      <c r="A69" s="734"/>
      <c r="B69" s="734"/>
      <c r="C69" s="785"/>
      <c r="D69" s="736"/>
      <c r="E69" s="988"/>
      <c r="F69" s="988"/>
      <c r="G69" s="988"/>
      <c r="H69" s="797"/>
      <c r="I69" s="81"/>
    </row>
    <row r="70" spans="1:9" customFormat="1" ht="15.75" x14ac:dyDescent="0.25">
      <c r="A70" s="746"/>
      <c r="B70" s="800"/>
      <c r="C70" s="801" t="s">
        <v>10</v>
      </c>
      <c r="D70" s="741"/>
      <c r="E70" s="802">
        <f>+E8</f>
        <v>2018</v>
      </c>
      <c r="F70" s="803"/>
      <c r="G70" s="802">
        <f>+G8</f>
        <v>2017</v>
      </c>
      <c r="H70" s="804"/>
      <c r="I70" s="81"/>
    </row>
    <row r="71" spans="1:9" customFormat="1" ht="8.25" customHeight="1" x14ac:dyDescent="0.25">
      <c r="A71" s="746"/>
      <c r="B71" s="774"/>
      <c r="C71" s="745"/>
      <c r="D71" s="741"/>
      <c r="E71" s="805"/>
      <c r="F71" s="737"/>
      <c r="G71" s="805"/>
      <c r="H71" s="806"/>
      <c r="I71" s="81"/>
    </row>
    <row r="72" spans="1:9" customFormat="1" ht="15.75" x14ac:dyDescent="0.25">
      <c r="A72" s="81"/>
      <c r="B72" s="807" t="s">
        <v>942</v>
      </c>
      <c r="C72" s="784">
        <v>11</v>
      </c>
      <c r="D72" s="756"/>
      <c r="E72" s="808">
        <f>+'17 Y 18'!C60</f>
        <v>4329634</v>
      </c>
      <c r="F72" s="809"/>
      <c r="G72" s="808">
        <f>+'17 Y 18'!E60</f>
        <v>41667578</v>
      </c>
      <c r="H72" s="810"/>
      <c r="I72" s="81"/>
    </row>
    <row r="73" spans="1:9" customFormat="1" ht="7.5" customHeight="1" x14ac:dyDescent="0.25">
      <c r="A73" s="765"/>
      <c r="B73" s="787"/>
      <c r="C73" s="735"/>
      <c r="D73" s="736"/>
      <c r="E73" s="811"/>
      <c r="F73" s="809"/>
      <c r="G73" s="811"/>
      <c r="H73" s="810"/>
      <c r="I73" s="81"/>
    </row>
    <row r="74" spans="1:9" customFormat="1" ht="15.75" x14ac:dyDescent="0.25">
      <c r="A74" s="791"/>
      <c r="B74" s="812" t="s">
        <v>834</v>
      </c>
      <c r="C74" s="784"/>
      <c r="D74" s="756"/>
      <c r="E74" s="808">
        <v>0</v>
      </c>
      <c r="F74" s="809"/>
      <c r="G74" s="808">
        <v>0</v>
      </c>
      <c r="H74" s="810"/>
      <c r="I74" s="81"/>
    </row>
    <row r="75" spans="1:9" customFormat="1" ht="11.25" customHeight="1" x14ac:dyDescent="0.25">
      <c r="A75" s="746"/>
      <c r="B75" s="774"/>
      <c r="C75" s="735"/>
      <c r="D75" s="736"/>
      <c r="E75" s="811"/>
      <c r="F75" s="809"/>
      <c r="G75" s="811"/>
      <c r="H75" s="810"/>
      <c r="I75" s="81"/>
    </row>
    <row r="76" spans="1:9" customFormat="1" ht="15.75" x14ac:dyDescent="0.25">
      <c r="A76" s="746"/>
      <c r="B76" s="813" t="s">
        <v>835</v>
      </c>
      <c r="C76" s="784"/>
      <c r="D76" s="736"/>
      <c r="E76" s="814">
        <f>+E72+E74</f>
        <v>4329634</v>
      </c>
      <c r="F76" s="809"/>
      <c r="G76" s="814">
        <f>+G72+G74</f>
        <v>41667578</v>
      </c>
      <c r="H76" s="810"/>
      <c r="I76" s="81"/>
    </row>
    <row r="77" spans="1:9" customFormat="1" ht="15.75" hidden="1" x14ac:dyDescent="0.25">
      <c r="A77" s="791"/>
      <c r="B77" s="815" t="s">
        <v>836</v>
      </c>
      <c r="C77" s="735"/>
      <c r="D77" s="816"/>
      <c r="E77" s="811">
        <v>0</v>
      </c>
      <c r="F77" s="809"/>
      <c r="G77" s="811">
        <v>0</v>
      </c>
      <c r="H77" s="810"/>
      <c r="I77" s="81"/>
    </row>
    <row r="78" spans="1:9" customFormat="1" ht="15.75" x14ac:dyDescent="0.25">
      <c r="A78" s="791"/>
      <c r="B78" s="815" t="s">
        <v>837</v>
      </c>
      <c r="C78" s="735">
        <v>12</v>
      </c>
      <c r="D78" s="756"/>
      <c r="E78" s="811">
        <f>-'17 Y 18'!C66</f>
        <v>-3326114</v>
      </c>
      <c r="F78" s="809"/>
      <c r="G78" s="811">
        <f>-'17 Y 18'!E68-'17 Y 18'!E70-'17 Y 18'!E71-'17 Y 18'!E72-'17 Y 18'!E73-'17 Y 18'!E74-'17 Y 18'!E75-'17 Y 18'!E76-'17 Y 18'!E77-'17 Y 18'!E78-'17 Y 18'!E79-'17 Y 18'!E82</f>
        <v>-13952224</v>
      </c>
      <c r="H78" s="810"/>
      <c r="I78" s="81"/>
    </row>
    <row r="79" spans="1:9" customFormat="1" ht="15.75" x14ac:dyDescent="0.25">
      <c r="A79" s="791"/>
      <c r="B79" s="815" t="s">
        <v>838</v>
      </c>
      <c r="C79" s="817"/>
      <c r="D79" s="816"/>
      <c r="E79" s="811">
        <v>0</v>
      </c>
      <c r="F79" s="809"/>
      <c r="G79" s="811">
        <f>-'17 Y 18'!E67-'17 Y 18'!E69-'17 Y 18'!E80-'17 Y 18'!E81-'17 Y 18'!E84</f>
        <v>-36400455</v>
      </c>
      <c r="H79" s="810"/>
      <c r="I79" s="81"/>
    </row>
    <row r="80" spans="1:9" customFormat="1" ht="15.75" x14ac:dyDescent="0.25">
      <c r="A80" s="791"/>
      <c r="B80" s="815" t="s">
        <v>839</v>
      </c>
      <c r="C80" s="817"/>
      <c r="D80" s="816"/>
      <c r="E80" s="811">
        <v>0</v>
      </c>
      <c r="F80" s="809"/>
      <c r="G80" s="811">
        <f>+'17 Y 18'!E88</f>
        <v>71.760000000000005</v>
      </c>
      <c r="H80" s="810"/>
      <c r="I80" s="81"/>
    </row>
    <row r="81" spans="1:9" customFormat="1" ht="15.75" x14ac:dyDescent="0.25">
      <c r="A81" s="791"/>
      <c r="B81" s="818" t="s">
        <v>840</v>
      </c>
      <c r="C81" s="817"/>
      <c r="D81" s="816"/>
      <c r="E81" s="811">
        <f>-'17 Y 18'!C90</f>
        <v>-438229.51999999996</v>
      </c>
      <c r="F81" s="809"/>
      <c r="G81" s="811">
        <f>-'17 Y 18'!E90</f>
        <v>-310116.13</v>
      </c>
      <c r="H81" s="810"/>
      <c r="I81" s="81"/>
    </row>
    <row r="82" spans="1:9" customFormat="1" ht="6" customHeight="1" x14ac:dyDescent="0.25">
      <c r="A82" s="793"/>
      <c r="B82" s="746"/>
      <c r="C82" s="735"/>
      <c r="D82" s="756"/>
      <c r="E82" s="811"/>
      <c r="F82" s="809"/>
      <c r="G82" s="811"/>
      <c r="H82" s="810"/>
      <c r="I82" s="81"/>
    </row>
    <row r="83" spans="1:9" customFormat="1" ht="15.75" x14ac:dyDescent="0.25">
      <c r="A83" s="793"/>
      <c r="B83" s="812" t="s">
        <v>841</v>
      </c>
      <c r="C83" s="784"/>
      <c r="D83" s="736"/>
      <c r="E83" s="814">
        <f>SUM(E76:E82)</f>
        <v>565290.48</v>
      </c>
      <c r="F83" s="809"/>
      <c r="G83" s="814">
        <f>SUM(G76:G82)</f>
        <v>-8995145.370000001</v>
      </c>
      <c r="H83" s="810"/>
      <c r="I83" s="81"/>
    </row>
    <row r="84" spans="1:9" customFormat="1" ht="6" customHeight="1" x14ac:dyDescent="0.25">
      <c r="A84" s="793"/>
      <c r="B84" s="819"/>
      <c r="C84" s="735"/>
      <c r="D84" s="736"/>
      <c r="E84" s="811"/>
      <c r="F84" s="809"/>
      <c r="G84" s="811"/>
      <c r="H84" s="810"/>
      <c r="I84" s="81"/>
    </row>
    <row r="85" spans="1:9" customFormat="1" ht="15.75" hidden="1" x14ac:dyDescent="0.25">
      <c r="A85" s="765"/>
      <c r="B85" s="791" t="s">
        <v>842</v>
      </c>
      <c r="C85" s="735"/>
      <c r="D85" s="756"/>
      <c r="E85" s="811">
        <v>0</v>
      </c>
      <c r="F85" s="809"/>
      <c r="G85" s="811">
        <v>0</v>
      </c>
      <c r="H85" s="810"/>
      <c r="I85" s="81"/>
    </row>
    <row r="86" spans="1:9" customFormat="1" ht="15.75" x14ac:dyDescent="0.25">
      <c r="A86" s="746"/>
      <c r="B86" s="800"/>
      <c r="C86" s="784"/>
      <c r="D86" s="736"/>
      <c r="E86" s="814">
        <f>SUM(E85:E85)</f>
        <v>0</v>
      </c>
      <c r="F86" s="809"/>
      <c r="G86" s="814">
        <f>SUM(G85:G85)</f>
        <v>0</v>
      </c>
      <c r="H86" s="810"/>
      <c r="I86" s="81"/>
    </row>
    <row r="87" spans="1:9" customFormat="1" ht="5.25" customHeight="1" x14ac:dyDescent="0.25">
      <c r="A87" s="746"/>
      <c r="B87" s="747"/>
      <c r="C87" s="735"/>
      <c r="D87" s="736"/>
      <c r="E87" s="809"/>
      <c r="F87" s="809"/>
      <c r="G87" s="809"/>
      <c r="H87" s="749"/>
      <c r="I87" s="81"/>
    </row>
    <row r="88" spans="1:9" customFormat="1" ht="18" x14ac:dyDescent="0.25">
      <c r="A88" s="820"/>
      <c r="B88" s="821" t="s">
        <v>843</v>
      </c>
      <c r="C88" s="735"/>
      <c r="D88" s="736"/>
      <c r="E88" s="822">
        <f>+E83+E86</f>
        <v>565290.48</v>
      </c>
      <c r="F88" s="809"/>
      <c r="G88" s="822">
        <f>+G83+G86</f>
        <v>-8995145.370000001</v>
      </c>
      <c r="H88" s="810"/>
      <c r="I88" s="81"/>
    </row>
    <row r="89" spans="1:9" customFormat="1" ht="6" customHeight="1" x14ac:dyDescent="0.25">
      <c r="A89" s="765"/>
      <c r="B89" s="748"/>
      <c r="C89" s="735"/>
      <c r="D89" s="736"/>
      <c r="E89" s="787"/>
      <c r="F89" s="787"/>
      <c r="G89" s="787"/>
      <c r="H89" s="823"/>
      <c r="I89" s="81"/>
    </row>
    <row r="90" spans="1:9" customFormat="1" ht="18" hidden="1" x14ac:dyDescent="0.25">
      <c r="A90" s="824"/>
      <c r="B90" s="825" t="s">
        <v>844</v>
      </c>
      <c r="C90" s="765"/>
      <c r="D90" s="765"/>
      <c r="E90" s="810">
        <v>0</v>
      </c>
      <c r="F90" s="787"/>
      <c r="G90" s="810">
        <v>0</v>
      </c>
      <c r="H90" s="810"/>
      <c r="I90" s="81"/>
    </row>
    <row r="91" spans="1:9" customFormat="1" ht="15" x14ac:dyDescent="0.2">
      <c r="A91" s="785" t="str">
        <f>+A50</f>
        <v>Las notas 1 a 17 son parte integrante de los estados financieros.</v>
      </c>
      <c r="B91" s="81"/>
      <c r="C91" s="81"/>
      <c r="D91" s="81"/>
      <c r="E91" s="81"/>
      <c r="F91" s="81"/>
      <c r="G91" s="81"/>
      <c r="H91" s="740"/>
      <c r="I91" s="81"/>
    </row>
    <row r="92" spans="1:9" customFormat="1" x14ac:dyDescent="0.2">
      <c r="A92" s="81"/>
      <c r="B92" s="81"/>
      <c r="C92" s="81"/>
      <c r="D92" s="81"/>
      <c r="E92" s="81"/>
      <c r="F92" s="81"/>
      <c r="G92" s="81"/>
      <c r="H92" s="740"/>
      <c r="I92" s="81"/>
    </row>
    <row r="93" spans="1:9" customFormat="1" x14ac:dyDescent="0.2">
      <c r="A93" s="81"/>
      <c r="B93" s="81"/>
      <c r="C93" s="81"/>
      <c r="D93" s="81"/>
      <c r="E93" s="81"/>
      <c r="F93" s="81"/>
      <c r="G93" s="81"/>
      <c r="H93" s="740"/>
      <c r="I93" s="81"/>
    </row>
    <row r="94" spans="1:9" customFormat="1" x14ac:dyDescent="0.2">
      <c r="A94" s="81"/>
      <c r="B94" s="81"/>
      <c r="C94" s="81"/>
      <c r="D94" s="81"/>
      <c r="E94" s="81"/>
      <c r="F94" s="81"/>
      <c r="G94" s="81"/>
      <c r="H94" s="740"/>
      <c r="I94" s="81"/>
    </row>
    <row r="95" spans="1:9" s="279" customFormat="1" ht="15.75" x14ac:dyDescent="0.25">
      <c r="A95" s="826"/>
      <c r="B95" s="827" t="str">
        <f>+B56</f>
        <v>BLANCA STELLA LENTINO TOLEDO</v>
      </c>
      <c r="C95" s="827"/>
      <c r="D95" s="827"/>
      <c r="E95" s="989" t="str">
        <f>+E56</f>
        <v>ELIZABEH RUIZ GUERRERO</v>
      </c>
      <c r="F95" s="989"/>
      <c r="G95" s="989"/>
      <c r="H95" s="828"/>
      <c r="I95" s="826"/>
    </row>
    <row r="96" spans="1:9" s="279" customFormat="1" ht="15.75" x14ac:dyDescent="0.25">
      <c r="A96" s="826"/>
      <c r="B96" s="827" t="str">
        <f>+B57</f>
        <v>REPRESENTANTE LEGAL</v>
      </c>
      <c r="C96" s="827"/>
      <c r="D96" s="827"/>
      <c r="E96" s="829" t="str">
        <f>+E57</f>
        <v>CONTADORA PUBLICA T.P. 141819-T</v>
      </c>
      <c r="F96" s="829"/>
      <c r="G96" s="829"/>
      <c r="H96" s="828"/>
      <c r="I96" s="826"/>
    </row>
    <row r="97" spans="1:10" s="279" customFormat="1" ht="15.75" x14ac:dyDescent="0.25">
      <c r="A97" s="826"/>
      <c r="B97" s="827"/>
      <c r="C97" s="827"/>
      <c r="D97" s="827"/>
      <c r="E97" s="829"/>
      <c r="F97" s="829"/>
      <c r="G97" s="829"/>
      <c r="H97" s="828"/>
      <c r="I97" s="826"/>
    </row>
    <row r="98" spans="1:10" s="279" customFormat="1" ht="15.75" x14ac:dyDescent="0.25">
      <c r="A98" s="826"/>
      <c r="B98" s="827"/>
      <c r="C98" s="827"/>
      <c r="D98" s="827"/>
      <c r="E98" s="981"/>
      <c r="F98" s="981"/>
      <c r="G98" s="981"/>
      <c r="H98" s="828"/>
      <c r="I98" s="826"/>
    </row>
    <row r="99" spans="1:10" s="279" customFormat="1" ht="15.75" x14ac:dyDescent="0.25">
      <c r="B99" s="830"/>
      <c r="C99" s="827"/>
      <c r="D99" s="827"/>
      <c r="E99" s="830"/>
      <c r="F99" s="827"/>
      <c r="G99" s="827"/>
      <c r="H99" s="831"/>
      <c r="I99" s="826"/>
    </row>
    <row r="100" spans="1:10" s="279" customFormat="1" ht="15.75" x14ac:dyDescent="0.25">
      <c r="B100" s="830"/>
      <c r="C100" s="827"/>
      <c r="D100" s="827"/>
      <c r="E100" s="830"/>
      <c r="F100" s="827"/>
      <c r="G100" s="827"/>
      <c r="H100" s="831"/>
      <c r="I100" s="826"/>
    </row>
    <row r="101" spans="1:10" customFormat="1" ht="15.75" x14ac:dyDescent="0.25">
      <c r="A101" s="991" t="str">
        <f>+A1</f>
        <v>FUNDACION AKAPANA</v>
      </c>
      <c r="B101" s="991"/>
      <c r="C101" s="991"/>
      <c r="D101" s="991"/>
      <c r="E101" s="991"/>
      <c r="F101" s="991"/>
      <c r="G101" s="991"/>
      <c r="H101" s="991"/>
      <c r="I101" s="991"/>
    </row>
    <row r="102" spans="1:10" customFormat="1" ht="15.75" x14ac:dyDescent="0.25">
      <c r="A102" s="991" t="str">
        <f>+A2</f>
        <v>NIT: 900.326.707-3</v>
      </c>
      <c r="B102" s="991"/>
      <c r="C102" s="991"/>
      <c r="D102" s="991"/>
      <c r="E102" s="991"/>
      <c r="F102" s="991"/>
      <c r="G102" s="991"/>
      <c r="H102" s="991"/>
      <c r="I102" s="991"/>
    </row>
    <row r="103" spans="1:10" customFormat="1" ht="15.75" x14ac:dyDescent="0.25">
      <c r="A103" s="991" t="s">
        <v>845</v>
      </c>
      <c r="B103" s="991"/>
      <c r="C103" s="991"/>
      <c r="D103" s="991"/>
      <c r="E103" s="991"/>
      <c r="F103" s="991"/>
      <c r="G103" s="991"/>
      <c r="H103" s="991"/>
      <c r="I103" s="991"/>
    </row>
    <row r="104" spans="1:10" customFormat="1" ht="15.75" x14ac:dyDescent="0.25">
      <c r="A104" s="993" t="s">
        <v>990</v>
      </c>
      <c r="B104" s="993"/>
      <c r="C104" s="993"/>
      <c r="D104" s="993"/>
      <c r="E104" s="993"/>
      <c r="F104" s="993"/>
      <c r="G104" s="993"/>
      <c r="H104" s="993"/>
      <c r="I104" s="993"/>
    </row>
    <row r="105" spans="1:10" customFormat="1" ht="3.75" customHeight="1" x14ac:dyDescent="0.2">
      <c r="A105" s="994"/>
      <c r="B105" s="994"/>
      <c r="C105" s="994"/>
      <c r="D105" s="994"/>
      <c r="E105" s="994"/>
      <c r="F105" s="994"/>
      <c r="G105" s="994"/>
      <c r="H105" s="733"/>
      <c r="I105" s="81"/>
    </row>
    <row r="106" spans="1:10" customFormat="1" ht="15.75" x14ac:dyDescent="0.25">
      <c r="A106" s="765" t="s">
        <v>846</v>
      </c>
      <c r="B106" s="748"/>
      <c r="C106" s="748"/>
      <c r="D106" s="736"/>
      <c r="E106" s="788"/>
      <c r="F106" s="788"/>
      <c r="G106" s="749"/>
      <c r="H106" s="749"/>
      <c r="I106" s="81"/>
    </row>
    <row r="107" spans="1:10" customFormat="1" ht="65.25" customHeight="1" x14ac:dyDescent="0.25">
      <c r="A107" s="992" t="s">
        <v>847</v>
      </c>
      <c r="B107" s="992"/>
      <c r="C107" s="992"/>
      <c r="D107" s="992"/>
      <c r="E107" s="992"/>
      <c r="F107" s="992"/>
      <c r="G107" s="992"/>
      <c r="H107" s="992"/>
      <c r="I107" s="992"/>
      <c r="J107" s="840"/>
    </row>
    <row r="108" spans="1:10" customFormat="1" ht="8.25" customHeight="1" x14ac:dyDescent="0.2">
      <c r="A108" s="995"/>
      <c r="B108" s="995"/>
      <c r="C108" s="995"/>
      <c r="D108" s="995"/>
      <c r="E108" s="995"/>
      <c r="F108" s="995"/>
      <c r="G108" s="995"/>
      <c r="H108" s="995"/>
      <c r="I108" s="995"/>
    </row>
    <row r="109" spans="1:10" customFormat="1" ht="15.75" x14ac:dyDescent="0.25">
      <c r="A109" s="765" t="s">
        <v>848</v>
      </c>
      <c r="B109" s="765"/>
      <c r="C109" s="765"/>
      <c r="D109" s="736"/>
      <c r="E109" s="795"/>
      <c r="F109" s="795"/>
      <c r="G109" s="796"/>
      <c r="H109" s="796"/>
      <c r="I109" s="81"/>
    </row>
    <row r="110" spans="1:10" customFormat="1" ht="6.75" customHeight="1" x14ac:dyDescent="0.25">
      <c r="A110" s="748"/>
      <c r="B110" s="748"/>
      <c r="C110" s="748"/>
      <c r="D110" s="736"/>
      <c r="E110" s="788"/>
      <c r="F110" s="788"/>
      <c r="G110" s="748"/>
      <c r="H110" s="749"/>
      <c r="I110" s="81"/>
    </row>
    <row r="111" spans="1:10" customFormat="1" ht="34.5" customHeight="1" x14ac:dyDescent="0.2">
      <c r="A111" s="996" t="s">
        <v>849</v>
      </c>
      <c r="B111" s="996"/>
      <c r="C111" s="996"/>
      <c r="D111" s="996"/>
      <c r="E111" s="996"/>
      <c r="F111" s="996"/>
      <c r="G111" s="996"/>
      <c r="H111" s="996"/>
      <c r="I111" s="996"/>
    </row>
    <row r="112" spans="1:10" customFormat="1" ht="15.75" x14ac:dyDescent="0.25">
      <c r="A112" s="765" t="s">
        <v>850</v>
      </c>
      <c r="B112" s="748"/>
      <c r="C112" s="748"/>
      <c r="D112" s="736"/>
      <c r="E112" s="788"/>
      <c r="F112" s="788"/>
      <c r="G112" s="748"/>
      <c r="H112" s="749"/>
      <c r="I112" s="839"/>
    </row>
    <row r="113" spans="1:255" customFormat="1" ht="15.75" x14ac:dyDescent="0.25">
      <c r="A113" s="748" t="s">
        <v>851</v>
      </c>
      <c r="B113" s="748"/>
      <c r="C113" s="748"/>
      <c r="D113" s="736"/>
      <c r="E113" s="788"/>
      <c r="F113" s="788"/>
      <c r="G113" s="748"/>
      <c r="H113" s="749"/>
      <c r="I113" s="839"/>
    </row>
    <row r="114" spans="1:255" customFormat="1" ht="15.75" x14ac:dyDescent="0.25">
      <c r="A114" s="765"/>
      <c r="B114" s="748" t="s">
        <v>852</v>
      </c>
      <c r="C114" s="748"/>
      <c r="D114" s="736"/>
      <c r="E114" s="788"/>
      <c r="F114" s="788"/>
      <c r="G114" s="748"/>
      <c r="H114" s="749"/>
      <c r="I114" s="839"/>
    </row>
    <row r="115" spans="1:255" customFormat="1" ht="15.75" x14ac:dyDescent="0.25">
      <c r="A115" s="748"/>
      <c r="B115" s="748" t="s">
        <v>853</v>
      </c>
      <c r="C115" s="748"/>
      <c r="D115" s="736"/>
      <c r="E115" s="788"/>
      <c r="F115" s="788"/>
      <c r="G115" s="748"/>
      <c r="H115" s="749"/>
      <c r="I115" s="839"/>
    </row>
    <row r="116" spans="1:255" customFormat="1" ht="7.5" customHeight="1" x14ac:dyDescent="0.25">
      <c r="A116" s="748"/>
      <c r="B116" s="748"/>
      <c r="C116" s="748"/>
      <c r="D116" s="736"/>
      <c r="E116" s="788"/>
      <c r="F116" s="788"/>
      <c r="G116" s="748"/>
      <c r="H116" s="749"/>
      <c r="I116" s="839"/>
    </row>
    <row r="117" spans="1:255" customFormat="1" ht="15.75" x14ac:dyDescent="0.25">
      <c r="A117" s="765" t="s">
        <v>854</v>
      </c>
      <c r="B117" s="748"/>
      <c r="C117" s="748"/>
      <c r="D117" s="736"/>
      <c r="E117" s="788"/>
      <c r="F117" s="788"/>
      <c r="G117" s="748"/>
      <c r="H117" s="749"/>
      <c r="I117" s="81"/>
    </row>
    <row r="118" spans="1:255" customFormat="1" ht="63" customHeight="1" x14ac:dyDescent="0.2">
      <c r="A118" s="992" t="s">
        <v>855</v>
      </c>
      <c r="B118" s="992"/>
      <c r="C118" s="992"/>
      <c r="D118" s="992"/>
      <c r="E118" s="992"/>
      <c r="F118" s="992"/>
      <c r="G118" s="992"/>
      <c r="H118" s="992"/>
      <c r="I118" s="992"/>
    </row>
    <row r="119" spans="1:255" customFormat="1" ht="15" x14ac:dyDescent="0.2">
      <c r="A119" s="992" t="s">
        <v>856</v>
      </c>
      <c r="B119" s="992"/>
      <c r="C119" s="992"/>
      <c r="D119" s="992"/>
      <c r="E119" s="992"/>
      <c r="F119" s="992"/>
      <c r="G119" s="992"/>
      <c r="H119" s="992"/>
      <c r="I119" s="992"/>
    </row>
    <row r="120" spans="1:255" customFormat="1" ht="15" x14ac:dyDescent="0.2">
      <c r="A120" s="992" t="s">
        <v>857</v>
      </c>
      <c r="B120" s="992"/>
      <c r="C120" s="992"/>
      <c r="D120" s="992"/>
      <c r="E120" s="992"/>
      <c r="F120" s="992"/>
      <c r="G120" s="992"/>
      <c r="H120" s="992"/>
      <c r="I120" s="992"/>
    </row>
    <row r="121" spans="1:255" s="843" customFormat="1" ht="34.5" customHeight="1" x14ac:dyDescent="0.2">
      <c r="A121" s="992" t="s">
        <v>858</v>
      </c>
      <c r="B121" s="992"/>
      <c r="C121" s="992"/>
      <c r="D121" s="992"/>
      <c r="E121" s="992"/>
      <c r="F121" s="992"/>
      <c r="G121" s="992"/>
      <c r="H121" s="992"/>
      <c r="I121" s="992"/>
      <c r="J121" s="992"/>
      <c r="K121" s="992"/>
      <c r="L121" s="992"/>
      <c r="M121" s="992"/>
      <c r="N121" s="992"/>
      <c r="O121" s="992"/>
      <c r="P121" s="992"/>
      <c r="Q121" s="992"/>
      <c r="R121" s="992"/>
      <c r="S121" s="992"/>
      <c r="T121" s="992"/>
      <c r="U121" s="992"/>
      <c r="V121" s="992"/>
      <c r="W121" s="992"/>
      <c r="X121" s="992"/>
      <c r="Y121" s="992"/>
      <c r="Z121" s="992"/>
      <c r="AA121" s="992"/>
      <c r="AB121" s="992"/>
      <c r="AC121" s="992"/>
      <c r="AD121" s="992"/>
      <c r="AE121" s="992"/>
      <c r="AF121" s="992"/>
      <c r="AG121" s="992"/>
      <c r="AH121" s="992"/>
      <c r="AI121" s="992"/>
      <c r="AJ121" s="992"/>
      <c r="AK121" s="992"/>
      <c r="AL121" s="992"/>
      <c r="AM121" s="992"/>
      <c r="AN121" s="992"/>
      <c r="AO121" s="992"/>
      <c r="AP121" s="992"/>
      <c r="AQ121" s="992"/>
      <c r="AR121" s="992"/>
      <c r="AS121" s="992"/>
      <c r="AT121" s="992"/>
      <c r="AU121" s="992"/>
      <c r="AV121" s="992"/>
      <c r="AW121" s="992"/>
      <c r="AX121" s="992"/>
      <c r="AY121" s="992"/>
      <c r="AZ121" s="992"/>
      <c r="BA121" s="992"/>
      <c r="BB121" s="992"/>
      <c r="BC121" s="992"/>
      <c r="BD121" s="992"/>
      <c r="BE121" s="992"/>
      <c r="BF121" s="992"/>
      <c r="BG121" s="992"/>
      <c r="BH121" s="992"/>
      <c r="BI121" s="992"/>
      <c r="BJ121" s="992"/>
      <c r="BK121" s="992"/>
      <c r="BL121" s="992"/>
      <c r="BM121" s="992"/>
      <c r="BN121" s="992"/>
      <c r="BO121" s="992"/>
      <c r="BP121" s="992"/>
      <c r="BQ121" s="992"/>
      <c r="BR121" s="992"/>
      <c r="BS121" s="992"/>
      <c r="BT121" s="992"/>
      <c r="BU121" s="992"/>
      <c r="BV121" s="992"/>
      <c r="BW121" s="992"/>
      <c r="BX121" s="992"/>
      <c r="BY121" s="992"/>
      <c r="BZ121" s="992"/>
      <c r="CA121" s="992"/>
      <c r="CB121" s="992"/>
      <c r="CC121" s="992"/>
      <c r="CD121" s="992"/>
      <c r="CE121" s="992"/>
      <c r="CF121" s="992"/>
      <c r="CG121" s="992"/>
      <c r="CH121" s="992"/>
      <c r="CI121" s="992"/>
      <c r="CJ121" s="992"/>
      <c r="CK121" s="992"/>
      <c r="CL121" s="992"/>
      <c r="CM121" s="992"/>
      <c r="CN121" s="992"/>
      <c r="CO121" s="992"/>
      <c r="CP121" s="992"/>
      <c r="CQ121" s="992"/>
      <c r="CR121" s="992"/>
      <c r="CS121" s="992"/>
      <c r="CT121" s="992"/>
      <c r="CU121" s="992"/>
      <c r="CV121" s="992"/>
      <c r="CW121" s="992"/>
      <c r="CX121" s="992"/>
      <c r="CY121" s="992"/>
      <c r="CZ121" s="992"/>
      <c r="DA121" s="992"/>
      <c r="DB121" s="992"/>
      <c r="DC121" s="992"/>
      <c r="DD121" s="992"/>
      <c r="DE121" s="992"/>
      <c r="DF121" s="992"/>
      <c r="DG121" s="992"/>
      <c r="DH121" s="992"/>
      <c r="DI121" s="992"/>
      <c r="DJ121" s="992"/>
      <c r="DK121" s="992"/>
      <c r="DL121" s="992"/>
      <c r="DM121" s="992"/>
      <c r="DN121" s="992"/>
      <c r="DO121" s="992"/>
      <c r="DP121" s="992"/>
      <c r="DQ121" s="992"/>
      <c r="DR121" s="992"/>
      <c r="DS121" s="992"/>
      <c r="DT121" s="992"/>
      <c r="DU121" s="992"/>
      <c r="DV121" s="992"/>
      <c r="DW121" s="992"/>
      <c r="DX121" s="992"/>
      <c r="DY121" s="992"/>
      <c r="DZ121" s="992"/>
      <c r="EA121" s="992"/>
      <c r="EB121" s="992"/>
      <c r="EC121" s="992"/>
      <c r="ED121" s="992"/>
      <c r="EE121" s="992"/>
      <c r="EF121" s="992"/>
      <c r="EG121" s="992"/>
      <c r="EH121" s="992"/>
      <c r="EI121" s="992"/>
      <c r="EJ121" s="992"/>
      <c r="EK121" s="992"/>
      <c r="EL121" s="992"/>
      <c r="EM121" s="992"/>
      <c r="EN121" s="992"/>
      <c r="EO121" s="992"/>
      <c r="EP121" s="992"/>
      <c r="EQ121" s="992"/>
      <c r="ER121" s="992"/>
      <c r="ES121" s="992"/>
      <c r="ET121" s="992"/>
      <c r="EU121" s="992"/>
      <c r="EV121" s="992"/>
      <c r="EW121" s="992"/>
      <c r="EX121" s="992"/>
      <c r="EY121" s="992"/>
      <c r="EZ121" s="992"/>
      <c r="FA121" s="992"/>
      <c r="FB121" s="992"/>
      <c r="FC121" s="992"/>
      <c r="FD121" s="992"/>
      <c r="FE121" s="992"/>
      <c r="FF121" s="992"/>
      <c r="FG121" s="992"/>
      <c r="FH121" s="992"/>
      <c r="FI121" s="992"/>
      <c r="FJ121" s="992"/>
      <c r="FK121" s="992"/>
      <c r="FL121" s="992"/>
      <c r="FM121" s="992"/>
      <c r="FN121" s="992"/>
      <c r="FO121" s="992"/>
      <c r="FP121" s="992"/>
      <c r="FQ121" s="992"/>
      <c r="FR121" s="992"/>
      <c r="FS121" s="992"/>
      <c r="FT121" s="992"/>
      <c r="FU121" s="992"/>
      <c r="FV121" s="992"/>
      <c r="FW121" s="992"/>
      <c r="FX121" s="992"/>
      <c r="FY121" s="992"/>
      <c r="FZ121" s="992"/>
      <c r="GA121" s="992"/>
      <c r="GB121" s="992"/>
      <c r="GC121" s="992"/>
      <c r="GD121" s="992"/>
      <c r="GE121" s="992"/>
      <c r="GF121" s="992"/>
      <c r="GG121" s="992"/>
      <c r="GH121" s="992"/>
      <c r="GI121" s="992"/>
      <c r="GJ121" s="992"/>
      <c r="GK121" s="992"/>
      <c r="GL121" s="992"/>
      <c r="GM121" s="992"/>
      <c r="GN121" s="992"/>
      <c r="GO121" s="992"/>
      <c r="GP121" s="992"/>
      <c r="GQ121" s="992"/>
      <c r="GR121" s="992"/>
      <c r="GS121" s="992"/>
      <c r="GT121" s="992"/>
      <c r="GU121" s="992"/>
      <c r="GV121" s="992"/>
      <c r="GW121" s="992"/>
      <c r="GX121" s="992"/>
      <c r="GY121" s="992"/>
      <c r="GZ121" s="992"/>
      <c r="HA121" s="992"/>
      <c r="HB121" s="992"/>
      <c r="HC121" s="992"/>
      <c r="HD121" s="992"/>
      <c r="HE121" s="992"/>
      <c r="HF121" s="992"/>
      <c r="HG121" s="992"/>
      <c r="HH121" s="992"/>
      <c r="HI121" s="992"/>
      <c r="HJ121" s="992"/>
      <c r="HK121" s="992"/>
      <c r="HL121" s="992"/>
      <c r="HM121" s="992"/>
      <c r="HN121" s="992"/>
      <c r="HO121" s="992"/>
      <c r="HP121" s="992"/>
      <c r="HQ121" s="992"/>
      <c r="HR121" s="992"/>
      <c r="HS121" s="992"/>
      <c r="HT121" s="992"/>
      <c r="HU121" s="992"/>
      <c r="HV121" s="992"/>
      <c r="HW121" s="992"/>
      <c r="HX121" s="992"/>
      <c r="HY121" s="992"/>
      <c r="HZ121" s="992"/>
      <c r="IA121" s="992"/>
      <c r="IB121" s="992"/>
      <c r="IC121" s="992"/>
      <c r="ID121" s="992"/>
      <c r="IE121" s="992"/>
      <c r="IF121" s="992"/>
      <c r="IG121" s="992"/>
      <c r="IH121" s="992"/>
      <c r="II121" s="992"/>
      <c r="IJ121" s="992"/>
      <c r="IK121" s="992"/>
      <c r="IL121" s="992"/>
      <c r="IM121" s="992"/>
      <c r="IN121" s="992"/>
      <c r="IO121" s="992"/>
      <c r="IP121" s="992"/>
      <c r="IQ121" s="992"/>
      <c r="IR121" s="992"/>
      <c r="IS121" s="992"/>
      <c r="IT121" s="992"/>
      <c r="IU121" s="992"/>
    </row>
    <row r="122" spans="1:255" s="843" customFormat="1" ht="6.75" customHeight="1" x14ac:dyDescent="0.2">
      <c r="A122" s="844"/>
      <c r="B122" s="844"/>
      <c r="C122" s="844"/>
      <c r="D122" s="844"/>
      <c r="E122" s="844"/>
      <c r="F122" s="844"/>
      <c r="G122" s="844"/>
      <c r="H122" s="844"/>
      <c r="I122" s="844"/>
      <c r="J122" s="844"/>
      <c r="K122" s="844"/>
      <c r="L122" s="844"/>
      <c r="M122" s="844"/>
      <c r="N122" s="844"/>
      <c r="O122" s="844"/>
      <c r="P122" s="844"/>
      <c r="Q122" s="844"/>
      <c r="R122" s="844"/>
      <c r="S122" s="844"/>
      <c r="T122" s="844"/>
      <c r="U122" s="844"/>
      <c r="V122" s="844"/>
      <c r="W122" s="844"/>
      <c r="X122" s="844"/>
      <c r="Y122" s="844"/>
      <c r="Z122" s="844"/>
      <c r="AA122" s="844"/>
      <c r="AB122" s="844"/>
      <c r="AC122" s="844"/>
      <c r="AD122" s="844"/>
      <c r="AE122" s="844"/>
      <c r="AF122" s="844"/>
      <c r="AG122" s="844"/>
      <c r="AH122" s="844"/>
      <c r="AI122" s="844"/>
      <c r="AJ122" s="844"/>
      <c r="AK122" s="844"/>
      <c r="AL122" s="844"/>
      <c r="AM122" s="844"/>
      <c r="AN122" s="844"/>
      <c r="AO122" s="844"/>
      <c r="AP122" s="844"/>
      <c r="AQ122" s="844"/>
      <c r="AR122" s="844"/>
      <c r="AS122" s="844"/>
      <c r="AT122" s="844"/>
      <c r="AU122" s="844"/>
      <c r="AV122" s="844"/>
      <c r="AW122" s="844"/>
      <c r="AX122" s="844"/>
      <c r="AY122" s="844"/>
      <c r="AZ122" s="844"/>
      <c r="BA122" s="844"/>
      <c r="BB122" s="844"/>
      <c r="BC122" s="844"/>
      <c r="BD122" s="844"/>
      <c r="BE122" s="844"/>
      <c r="BF122" s="844"/>
      <c r="BG122" s="844"/>
      <c r="BH122" s="844"/>
      <c r="BI122" s="844"/>
      <c r="BJ122" s="844"/>
      <c r="BK122" s="844"/>
      <c r="BL122" s="844"/>
      <c r="BM122" s="844"/>
      <c r="BN122" s="844"/>
      <c r="BO122" s="844"/>
      <c r="BP122" s="844"/>
      <c r="BQ122" s="844"/>
      <c r="BR122" s="844"/>
      <c r="BS122" s="844"/>
      <c r="BT122" s="844"/>
      <c r="BU122" s="844"/>
      <c r="BV122" s="844"/>
      <c r="BW122" s="844"/>
      <c r="BX122" s="844"/>
      <c r="BY122" s="844"/>
      <c r="BZ122" s="844"/>
      <c r="CA122" s="844"/>
      <c r="CB122" s="844"/>
      <c r="CC122" s="844"/>
      <c r="CD122" s="844"/>
      <c r="CE122" s="844"/>
      <c r="CF122" s="844"/>
      <c r="CG122" s="844"/>
      <c r="CH122" s="844"/>
      <c r="CI122" s="844"/>
      <c r="CJ122" s="844"/>
      <c r="CK122" s="844"/>
      <c r="CL122" s="844"/>
      <c r="CM122" s="844"/>
      <c r="CN122" s="844"/>
      <c r="CO122" s="844"/>
      <c r="CP122" s="844"/>
      <c r="CQ122" s="844"/>
      <c r="CR122" s="844"/>
      <c r="CS122" s="844"/>
      <c r="CT122" s="844"/>
      <c r="CU122" s="844"/>
      <c r="CV122" s="844"/>
      <c r="CW122" s="844"/>
      <c r="CX122" s="844"/>
      <c r="CY122" s="844"/>
      <c r="CZ122" s="844"/>
      <c r="DA122" s="844"/>
      <c r="DB122" s="844"/>
      <c r="DC122" s="844"/>
      <c r="DD122" s="844"/>
      <c r="DE122" s="844"/>
      <c r="DF122" s="844"/>
      <c r="DG122" s="844"/>
      <c r="DH122" s="844"/>
      <c r="DI122" s="844"/>
      <c r="DJ122" s="844"/>
      <c r="DK122" s="844"/>
      <c r="DL122" s="844"/>
      <c r="DM122" s="844"/>
      <c r="DN122" s="844"/>
      <c r="DO122" s="844"/>
      <c r="DP122" s="844"/>
      <c r="DQ122" s="844"/>
      <c r="DR122" s="844"/>
      <c r="DS122" s="844"/>
      <c r="DT122" s="844"/>
      <c r="DU122" s="844"/>
      <c r="DV122" s="844"/>
      <c r="DW122" s="844"/>
      <c r="DX122" s="844"/>
      <c r="DY122" s="844"/>
      <c r="DZ122" s="844"/>
      <c r="EA122" s="844"/>
      <c r="EB122" s="844"/>
      <c r="EC122" s="844"/>
      <c r="ED122" s="844"/>
      <c r="EE122" s="844"/>
      <c r="EF122" s="844"/>
      <c r="EG122" s="844"/>
      <c r="EH122" s="844"/>
      <c r="EI122" s="844"/>
      <c r="EJ122" s="844"/>
      <c r="EK122" s="844"/>
      <c r="EL122" s="844"/>
      <c r="EM122" s="844"/>
      <c r="EN122" s="844"/>
      <c r="EO122" s="844"/>
      <c r="EP122" s="844"/>
      <c r="EQ122" s="844"/>
      <c r="ER122" s="844"/>
      <c r="ES122" s="844"/>
      <c r="ET122" s="844"/>
      <c r="EU122" s="844"/>
      <c r="EV122" s="844"/>
      <c r="EW122" s="844"/>
      <c r="EX122" s="844"/>
      <c r="EY122" s="844"/>
      <c r="EZ122" s="844"/>
      <c r="FA122" s="844"/>
      <c r="FB122" s="844"/>
      <c r="FC122" s="844"/>
      <c r="FD122" s="844"/>
      <c r="FE122" s="844"/>
      <c r="FF122" s="844"/>
      <c r="FG122" s="844"/>
      <c r="FH122" s="844"/>
      <c r="FI122" s="844"/>
      <c r="FJ122" s="844"/>
      <c r="FK122" s="844"/>
      <c r="FL122" s="844"/>
      <c r="FM122" s="844"/>
      <c r="FN122" s="844"/>
      <c r="FO122" s="844"/>
      <c r="FP122" s="844"/>
      <c r="FQ122" s="844"/>
      <c r="FR122" s="844"/>
      <c r="FS122" s="844"/>
      <c r="FT122" s="844"/>
      <c r="FU122" s="844"/>
      <c r="FV122" s="844"/>
      <c r="FW122" s="844"/>
      <c r="FX122" s="844"/>
      <c r="FY122" s="844"/>
      <c r="FZ122" s="844"/>
      <c r="GA122" s="844"/>
      <c r="GB122" s="844"/>
      <c r="GC122" s="844"/>
      <c r="GD122" s="844"/>
      <c r="GE122" s="844"/>
      <c r="GF122" s="844"/>
      <c r="GG122" s="844"/>
      <c r="GH122" s="844"/>
      <c r="GI122" s="844"/>
      <c r="GJ122" s="844"/>
      <c r="GK122" s="844"/>
      <c r="GL122" s="844"/>
      <c r="GM122" s="844"/>
      <c r="GN122" s="844"/>
      <c r="GO122" s="844"/>
      <c r="GP122" s="844"/>
      <c r="GQ122" s="844"/>
      <c r="GR122" s="844"/>
      <c r="GS122" s="844"/>
      <c r="GT122" s="844"/>
      <c r="GU122" s="844"/>
      <c r="GV122" s="844"/>
      <c r="GW122" s="844"/>
      <c r="GX122" s="844"/>
      <c r="GY122" s="844"/>
      <c r="GZ122" s="844"/>
      <c r="HA122" s="844"/>
      <c r="HB122" s="844"/>
      <c r="HC122" s="844"/>
      <c r="HD122" s="844"/>
      <c r="HE122" s="844"/>
      <c r="HF122" s="844"/>
      <c r="HG122" s="844"/>
      <c r="HH122" s="844"/>
      <c r="HI122" s="844"/>
      <c r="HJ122" s="844"/>
      <c r="HK122" s="844"/>
      <c r="HL122" s="844"/>
      <c r="HM122" s="844"/>
      <c r="HN122" s="844"/>
      <c r="HO122" s="844"/>
      <c r="HP122" s="844"/>
      <c r="HQ122" s="844"/>
      <c r="HR122" s="844"/>
      <c r="HS122" s="844"/>
      <c r="HT122" s="844"/>
      <c r="HU122" s="844"/>
      <c r="HV122" s="844"/>
      <c r="HW122" s="844"/>
      <c r="HX122" s="844"/>
      <c r="HY122" s="844"/>
      <c r="HZ122" s="844"/>
      <c r="IA122" s="844"/>
      <c r="IB122" s="844"/>
      <c r="IC122" s="844"/>
      <c r="ID122" s="844"/>
      <c r="IE122" s="844"/>
      <c r="IF122" s="844"/>
      <c r="IG122" s="844"/>
      <c r="IH122" s="844"/>
      <c r="II122" s="844"/>
      <c r="IJ122" s="844"/>
      <c r="IK122" s="844"/>
      <c r="IL122" s="844"/>
      <c r="IM122" s="844"/>
      <c r="IN122" s="844"/>
      <c r="IO122" s="844"/>
      <c r="IP122" s="844"/>
      <c r="IQ122" s="844"/>
      <c r="IR122" s="844"/>
      <c r="IS122" s="844"/>
      <c r="IT122" s="844"/>
      <c r="IU122" s="844"/>
    </row>
    <row r="123" spans="1:255" customFormat="1" ht="15.75" x14ac:dyDescent="0.2">
      <c r="A123" s="997" t="s">
        <v>859</v>
      </c>
      <c r="B123" s="997"/>
      <c r="C123" s="997"/>
      <c r="D123" s="997"/>
      <c r="E123" s="997"/>
      <c r="F123" s="997"/>
      <c r="G123" s="997"/>
      <c r="H123" s="845"/>
      <c r="I123" s="81"/>
    </row>
    <row r="124" spans="1:255" customFormat="1" ht="63.75" customHeight="1" x14ac:dyDescent="0.2">
      <c r="A124" s="992" t="s">
        <v>860</v>
      </c>
      <c r="B124" s="992"/>
      <c r="C124" s="992"/>
      <c r="D124" s="992"/>
      <c r="E124" s="992"/>
      <c r="F124" s="992"/>
      <c r="G124" s="992"/>
      <c r="H124" s="992"/>
      <c r="I124" s="992"/>
    </row>
    <row r="125" spans="1:255" customFormat="1" ht="15.75" x14ac:dyDescent="0.2">
      <c r="A125" s="997" t="s">
        <v>861</v>
      </c>
      <c r="B125" s="997"/>
      <c r="C125" s="997"/>
      <c r="D125" s="997"/>
      <c r="E125" s="997"/>
      <c r="F125" s="997"/>
      <c r="G125" s="997"/>
      <c r="H125" s="845"/>
      <c r="I125" s="81"/>
    </row>
    <row r="126" spans="1:255" customFormat="1" ht="15" x14ac:dyDescent="0.2">
      <c r="A126" s="992" t="s">
        <v>862</v>
      </c>
      <c r="B126" s="992"/>
      <c r="C126" s="992"/>
      <c r="D126" s="992"/>
      <c r="E126" s="992"/>
      <c r="F126" s="992"/>
      <c r="G126" s="992"/>
      <c r="H126" s="992"/>
      <c r="I126" s="992"/>
    </row>
    <row r="127" spans="1:255" customFormat="1" ht="15.75" x14ac:dyDescent="0.2">
      <c r="A127" s="997" t="s">
        <v>863</v>
      </c>
      <c r="B127" s="997"/>
      <c r="C127" s="997"/>
      <c r="D127" s="997"/>
      <c r="E127" s="997"/>
      <c r="F127" s="997"/>
      <c r="G127" s="997"/>
      <c r="H127" s="845"/>
      <c r="I127" s="81"/>
    </row>
    <row r="128" spans="1:255" customFormat="1" ht="15.75" x14ac:dyDescent="0.2">
      <c r="A128" s="997" t="s">
        <v>864</v>
      </c>
      <c r="B128" s="997"/>
      <c r="C128" s="997"/>
      <c r="D128" s="997"/>
      <c r="E128" s="997"/>
      <c r="F128" s="997"/>
      <c r="G128" s="997"/>
      <c r="H128" s="845"/>
      <c r="I128" s="81"/>
    </row>
    <row r="129" spans="1:255" customFormat="1" ht="50.25" customHeight="1" x14ac:dyDescent="0.2">
      <c r="A129" s="992" t="s">
        <v>865</v>
      </c>
      <c r="B129" s="992"/>
      <c r="C129" s="992"/>
      <c r="D129" s="992"/>
      <c r="E129" s="992"/>
      <c r="F129" s="992"/>
      <c r="G129" s="992"/>
      <c r="H129" s="992"/>
      <c r="I129" s="992"/>
    </row>
    <row r="130" spans="1:255" customFormat="1" ht="15.75" x14ac:dyDescent="0.2">
      <c r="A130" s="997" t="s">
        <v>866</v>
      </c>
      <c r="B130" s="997"/>
      <c r="C130" s="997"/>
      <c r="D130" s="997"/>
      <c r="E130" s="997"/>
      <c r="F130" s="997"/>
      <c r="G130" s="997"/>
      <c r="H130" s="845"/>
      <c r="I130" s="81"/>
    </row>
    <row r="131" spans="1:255" customFormat="1" ht="110.25" customHeight="1" x14ac:dyDescent="0.2">
      <c r="A131" s="992" t="s">
        <v>867</v>
      </c>
      <c r="B131" s="992"/>
      <c r="C131" s="992"/>
      <c r="D131" s="992"/>
      <c r="E131" s="992"/>
      <c r="F131" s="992"/>
      <c r="G131" s="992"/>
      <c r="H131" s="992"/>
      <c r="I131" s="992"/>
    </row>
    <row r="132" spans="1:255" customFormat="1" ht="15.75" x14ac:dyDescent="0.2">
      <c r="A132" s="997" t="s">
        <v>868</v>
      </c>
      <c r="B132" s="997"/>
      <c r="C132" s="997"/>
      <c r="D132" s="997"/>
      <c r="E132" s="997"/>
      <c r="F132" s="997"/>
      <c r="G132" s="997"/>
      <c r="H132" s="845"/>
      <c r="I132" s="81"/>
    </row>
    <row r="133" spans="1:255" customFormat="1" ht="93.75" customHeight="1" x14ac:dyDescent="0.2">
      <c r="A133" s="992" t="s">
        <v>869</v>
      </c>
      <c r="B133" s="992"/>
      <c r="C133" s="992"/>
      <c r="D133" s="992"/>
      <c r="E133" s="992"/>
      <c r="F133" s="992"/>
      <c r="G133" s="992"/>
      <c r="H133" s="992"/>
      <c r="I133" s="992"/>
    </row>
    <row r="134" spans="1:255" customFormat="1" ht="108.75" customHeight="1" x14ac:dyDescent="0.2">
      <c r="A134" s="992" t="s">
        <v>870</v>
      </c>
      <c r="B134" s="992"/>
      <c r="C134" s="992"/>
      <c r="D134" s="992"/>
      <c r="E134" s="992"/>
      <c r="F134" s="992"/>
      <c r="G134" s="992"/>
      <c r="H134" s="992"/>
      <c r="I134" s="992"/>
    </row>
    <row r="135" spans="1:255" customFormat="1" ht="15" x14ac:dyDescent="0.2">
      <c r="A135" s="842"/>
      <c r="B135" s="842"/>
      <c r="C135" s="842"/>
      <c r="D135" s="842"/>
      <c r="E135" s="842"/>
      <c r="F135" s="842"/>
      <c r="G135" s="842"/>
      <c r="H135" s="842"/>
      <c r="I135" s="81"/>
    </row>
    <row r="136" spans="1:255" customFormat="1" ht="90.75" customHeight="1" x14ac:dyDescent="0.2">
      <c r="A136" s="992" t="s">
        <v>871</v>
      </c>
      <c r="B136" s="992"/>
      <c r="C136" s="992"/>
      <c r="D136" s="992"/>
      <c r="E136" s="992"/>
      <c r="F136" s="992"/>
      <c r="G136" s="992"/>
      <c r="H136" s="992"/>
      <c r="I136" s="992"/>
    </row>
    <row r="137" spans="1:255" customFormat="1" ht="15.75" x14ac:dyDescent="0.2">
      <c r="A137" s="997" t="s">
        <v>872</v>
      </c>
      <c r="B137" s="997"/>
      <c r="C137" s="997"/>
      <c r="D137" s="997"/>
      <c r="E137" s="997"/>
      <c r="F137" s="997"/>
      <c r="G137" s="997"/>
      <c r="H137" s="845"/>
      <c r="I137" s="81"/>
    </row>
    <row r="138" spans="1:255" s="843" customFormat="1" ht="30" customHeight="1" x14ac:dyDescent="0.2">
      <c r="A138" s="992" t="s">
        <v>873</v>
      </c>
      <c r="B138" s="992"/>
      <c r="C138" s="992"/>
      <c r="D138" s="992"/>
      <c r="E138" s="992"/>
      <c r="F138" s="992"/>
      <c r="G138" s="992"/>
      <c r="H138" s="992"/>
      <c r="I138" s="992"/>
      <c r="J138" s="992"/>
      <c r="K138" s="992"/>
      <c r="L138" s="992"/>
      <c r="M138" s="992"/>
      <c r="N138" s="992"/>
      <c r="O138" s="992"/>
      <c r="P138" s="992"/>
      <c r="Q138" s="992"/>
      <c r="R138" s="992"/>
      <c r="S138" s="992"/>
      <c r="T138" s="992"/>
      <c r="U138" s="992"/>
      <c r="V138" s="992"/>
      <c r="W138" s="992"/>
      <c r="X138" s="992"/>
      <c r="Y138" s="992"/>
      <c r="Z138" s="992"/>
      <c r="AA138" s="992"/>
      <c r="AB138" s="992"/>
      <c r="AC138" s="992"/>
      <c r="AD138" s="992"/>
      <c r="AE138" s="992"/>
      <c r="AF138" s="992"/>
      <c r="AG138" s="992"/>
      <c r="AH138" s="992"/>
      <c r="AI138" s="992"/>
      <c r="AJ138" s="992"/>
      <c r="AK138" s="992"/>
      <c r="AL138" s="992"/>
      <c r="AM138" s="992"/>
      <c r="AN138" s="992"/>
      <c r="AO138" s="992"/>
      <c r="AP138" s="992"/>
      <c r="AQ138" s="992"/>
      <c r="AR138" s="992"/>
      <c r="AS138" s="992"/>
      <c r="AT138" s="992"/>
      <c r="AU138" s="992"/>
      <c r="AV138" s="992"/>
      <c r="AW138" s="992"/>
      <c r="AX138" s="992"/>
      <c r="AY138" s="992"/>
      <c r="AZ138" s="992"/>
      <c r="BA138" s="992"/>
      <c r="BB138" s="992"/>
      <c r="BC138" s="992"/>
      <c r="BD138" s="992"/>
      <c r="BE138" s="992"/>
      <c r="BF138" s="992"/>
      <c r="BG138" s="992"/>
      <c r="BH138" s="992"/>
      <c r="BI138" s="992"/>
      <c r="BJ138" s="992"/>
      <c r="BK138" s="992"/>
      <c r="BL138" s="992"/>
      <c r="BM138" s="992"/>
      <c r="BN138" s="992"/>
      <c r="BO138" s="992"/>
      <c r="BP138" s="992"/>
      <c r="BQ138" s="992"/>
      <c r="BR138" s="992"/>
      <c r="BS138" s="992"/>
      <c r="BT138" s="992"/>
      <c r="BU138" s="992"/>
      <c r="BV138" s="992"/>
      <c r="BW138" s="992"/>
      <c r="BX138" s="992"/>
      <c r="BY138" s="992"/>
      <c r="BZ138" s="992"/>
      <c r="CA138" s="992"/>
      <c r="CB138" s="992"/>
      <c r="CC138" s="992"/>
      <c r="CD138" s="992"/>
      <c r="CE138" s="992"/>
      <c r="CF138" s="992"/>
      <c r="CG138" s="992"/>
      <c r="CH138" s="992"/>
      <c r="CI138" s="992"/>
      <c r="CJ138" s="992"/>
      <c r="CK138" s="992"/>
      <c r="CL138" s="992"/>
      <c r="CM138" s="992"/>
      <c r="CN138" s="992"/>
      <c r="CO138" s="992"/>
      <c r="CP138" s="992"/>
      <c r="CQ138" s="992"/>
      <c r="CR138" s="992"/>
      <c r="CS138" s="992"/>
      <c r="CT138" s="992"/>
      <c r="CU138" s="992"/>
      <c r="CV138" s="992"/>
      <c r="CW138" s="992"/>
      <c r="CX138" s="992"/>
      <c r="CY138" s="992"/>
      <c r="CZ138" s="992"/>
      <c r="DA138" s="992"/>
      <c r="DB138" s="992"/>
      <c r="DC138" s="992"/>
      <c r="DD138" s="992"/>
      <c r="DE138" s="992"/>
      <c r="DF138" s="992"/>
      <c r="DG138" s="992"/>
      <c r="DH138" s="992"/>
      <c r="DI138" s="992"/>
      <c r="DJ138" s="992"/>
      <c r="DK138" s="992"/>
      <c r="DL138" s="992"/>
      <c r="DM138" s="992"/>
      <c r="DN138" s="992"/>
      <c r="DO138" s="992"/>
      <c r="DP138" s="992"/>
      <c r="DQ138" s="992"/>
      <c r="DR138" s="992"/>
      <c r="DS138" s="992"/>
      <c r="DT138" s="992"/>
      <c r="DU138" s="992"/>
      <c r="DV138" s="992"/>
      <c r="DW138" s="992"/>
      <c r="DX138" s="992"/>
      <c r="DY138" s="992"/>
      <c r="DZ138" s="992"/>
      <c r="EA138" s="992"/>
      <c r="EB138" s="992"/>
      <c r="EC138" s="992"/>
      <c r="ED138" s="992"/>
      <c r="EE138" s="992"/>
      <c r="EF138" s="992"/>
      <c r="EG138" s="992"/>
      <c r="EH138" s="992"/>
      <c r="EI138" s="992"/>
      <c r="EJ138" s="992"/>
      <c r="EK138" s="992"/>
      <c r="EL138" s="992"/>
      <c r="EM138" s="992"/>
      <c r="EN138" s="992"/>
      <c r="EO138" s="992"/>
      <c r="EP138" s="992"/>
      <c r="EQ138" s="992"/>
      <c r="ER138" s="992"/>
      <c r="ES138" s="992"/>
      <c r="ET138" s="992"/>
      <c r="EU138" s="992"/>
      <c r="EV138" s="992"/>
      <c r="EW138" s="992"/>
      <c r="EX138" s="992"/>
      <c r="EY138" s="992"/>
      <c r="EZ138" s="992"/>
      <c r="FA138" s="992"/>
      <c r="FB138" s="992"/>
      <c r="FC138" s="992"/>
      <c r="FD138" s="992"/>
      <c r="FE138" s="992"/>
      <c r="FF138" s="992"/>
      <c r="FG138" s="992"/>
      <c r="FH138" s="992"/>
      <c r="FI138" s="992"/>
      <c r="FJ138" s="992"/>
      <c r="FK138" s="992"/>
      <c r="FL138" s="992"/>
      <c r="FM138" s="992"/>
      <c r="FN138" s="992"/>
      <c r="FO138" s="992"/>
      <c r="FP138" s="992"/>
      <c r="FQ138" s="992"/>
      <c r="FR138" s="992"/>
      <c r="FS138" s="992"/>
      <c r="FT138" s="992"/>
      <c r="FU138" s="992"/>
      <c r="FV138" s="992"/>
      <c r="FW138" s="992"/>
      <c r="FX138" s="992"/>
      <c r="FY138" s="992"/>
      <c r="FZ138" s="992"/>
      <c r="GA138" s="992"/>
      <c r="GB138" s="992"/>
      <c r="GC138" s="992"/>
      <c r="GD138" s="992"/>
      <c r="GE138" s="992"/>
      <c r="GF138" s="992"/>
      <c r="GG138" s="992"/>
      <c r="GH138" s="992"/>
      <c r="GI138" s="992"/>
      <c r="GJ138" s="992"/>
      <c r="GK138" s="992"/>
      <c r="GL138" s="992"/>
      <c r="GM138" s="992"/>
      <c r="GN138" s="992"/>
      <c r="GO138" s="992"/>
      <c r="GP138" s="992"/>
      <c r="GQ138" s="992"/>
      <c r="GR138" s="992"/>
      <c r="GS138" s="992"/>
      <c r="GT138" s="992"/>
      <c r="GU138" s="992"/>
      <c r="GV138" s="992"/>
      <c r="GW138" s="992"/>
      <c r="GX138" s="992"/>
      <c r="GY138" s="992"/>
      <c r="GZ138" s="992"/>
      <c r="HA138" s="992"/>
      <c r="HB138" s="992"/>
      <c r="HC138" s="992"/>
      <c r="HD138" s="992"/>
      <c r="HE138" s="992"/>
      <c r="HF138" s="992"/>
      <c r="HG138" s="992"/>
      <c r="HH138" s="992"/>
      <c r="HI138" s="992"/>
      <c r="HJ138" s="992"/>
      <c r="HK138" s="992"/>
      <c r="HL138" s="992"/>
      <c r="HM138" s="992"/>
      <c r="HN138" s="992"/>
      <c r="HO138" s="992"/>
      <c r="HP138" s="992"/>
      <c r="HQ138" s="992"/>
      <c r="HR138" s="992"/>
      <c r="HS138" s="992"/>
      <c r="HT138" s="992"/>
      <c r="HU138" s="992"/>
      <c r="HV138" s="992"/>
      <c r="HW138" s="992"/>
      <c r="HX138" s="992"/>
      <c r="HY138" s="992"/>
      <c r="HZ138" s="992"/>
      <c r="IA138" s="992"/>
      <c r="IB138" s="992"/>
      <c r="IC138" s="992"/>
      <c r="ID138" s="992"/>
      <c r="IE138" s="992"/>
      <c r="IF138" s="992"/>
      <c r="IG138" s="992"/>
      <c r="IH138" s="992"/>
      <c r="II138" s="992"/>
      <c r="IJ138" s="992"/>
      <c r="IK138" s="992"/>
      <c r="IL138" s="992"/>
      <c r="IM138" s="992"/>
      <c r="IN138" s="992"/>
      <c r="IO138" s="992"/>
      <c r="IP138" s="992"/>
      <c r="IQ138" s="992"/>
      <c r="IR138" s="992"/>
      <c r="IS138" s="992"/>
      <c r="IT138" s="992"/>
      <c r="IU138" s="992"/>
    </row>
    <row r="139" spans="1:255" customFormat="1" ht="15.75" x14ac:dyDescent="0.2">
      <c r="A139" s="998" t="s">
        <v>874</v>
      </c>
      <c r="B139" s="998"/>
      <c r="C139" s="998"/>
      <c r="D139" s="998"/>
      <c r="E139" s="998"/>
      <c r="F139" s="998"/>
      <c r="G139" s="998"/>
      <c r="H139" s="846"/>
      <c r="I139" s="81"/>
    </row>
    <row r="140" spans="1:255" customFormat="1" ht="31.5" customHeight="1" x14ac:dyDescent="0.2">
      <c r="A140" s="992" t="s">
        <v>875</v>
      </c>
      <c r="B140" s="992"/>
      <c r="C140" s="992"/>
      <c r="D140" s="992"/>
      <c r="E140" s="992"/>
      <c r="F140" s="992"/>
      <c r="G140" s="992"/>
      <c r="H140" s="992"/>
      <c r="I140" s="992"/>
    </row>
    <row r="141" spans="1:255" customFormat="1" ht="15.75" x14ac:dyDescent="0.2">
      <c r="A141" s="998" t="s">
        <v>876</v>
      </c>
      <c r="B141" s="998"/>
      <c r="C141" s="998"/>
      <c r="D141" s="998"/>
      <c r="E141" s="998"/>
      <c r="F141" s="998"/>
      <c r="G141" s="998"/>
      <c r="H141" s="846"/>
      <c r="I141" s="81"/>
    </row>
    <row r="142" spans="1:255" s="847" customFormat="1" ht="49.5" customHeight="1" x14ac:dyDescent="0.2">
      <c r="A142" s="992" t="s">
        <v>877</v>
      </c>
      <c r="B142" s="992"/>
      <c r="C142" s="992"/>
      <c r="D142" s="992"/>
      <c r="E142" s="992"/>
      <c r="F142" s="992"/>
      <c r="G142" s="992"/>
      <c r="H142" s="992"/>
      <c r="I142" s="992"/>
      <c r="J142" s="992"/>
      <c r="K142" s="992"/>
      <c r="L142" s="992"/>
      <c r="M142" s="992"/>
      <c r="N142" s="992"/>
      <c r="O142" s="992"/>
      <c r="P142" s="992"/>
      <c r="Q142" s="992"/>
      <c r="R142" s="992"/>
      <c r="S142" s="992"/>
      <c r="T142" s="992"/>
      <c r="U142" s="992"/>
      <c r="V142" s="992"/>
      <c r="W142" s="992"/>
      <c r="X142" s="992"/>
      <c r="Y142" s="992"/>
      <c r="Z142" s="992"/>
      <c r="AA142" s="992"/>
      <c r="AB142" s="992"/>
      <c r="AC142" s="992"/>
      <c r="AD142" s="992"/>
      <c r="AE142" s="992"/>
      <c r="AF142" s="992"/>
      <c r="AG142" s="992"/>
      <c r="AH142" s="992"/>
      <c r="AI142" s="992"/>
      <c r="AJ142" s="992"/>
      <c r="AK142" s="992"/>
      <c r="AL142" s="992"/>
      <c r="AM142" s="992"/>
      <c r="AN142" s="992"/>
      <c r="AO142" s="992"/>
      <c r="AP142" s="992"/>
      <c r="AQ142" s="992"/>
      <c r="AR142" s="992"/>
      <c r="AS142" s="992"/>
      <c r="AT142" s="992"/>
      <c r="AU142" s="992"/>
      <c r="AV142" s="992"/>
      <c r="AW142" s="992"/>
      <c r="AX142" s="992"/>
      <c r="AY142" s="992"/>
      <c r="AZ142" s="992"/>
      <c r="BA142" s="992"/>
      <c r="BB142" s="992"/>
      <c r="BC142" s="992"/>
      <c r="BD142" s="992"/>
      <c r="BE142" s="992"/>
      <c r="BF142" s="992"/>
      <c r="BG142" s="992"/>
      <c r="BH142" s="992"/>
      <c r="BI142" s="992"/>
      <c r="BJ142" s="992"/>
      <c r="BK142" s="992"/>
      <c r="BL142" s="992"/>
      <c r="BM142" s="992"/>
      <c r="BN142" s="992"/>
      <c r="BO142" s="992"/>
      <c r="BP142" s="992"/>
      <c r="BQ142" s="992"/>
      <c r="BR142" s="992"/>
      <c r="BS142" s="992"/>
      <c r="BT142" s="992"/>
      <c r="BU142" s="992"/>
      <c r="BV142" s="992"/>
      <c r="BW142" s="992"/>
      <c r="BX142" s="992"/>
      <c r="BY142" s="992"/>
      <c r="BZ142" s="992"/>
      <c r="CA142" s="992"/>
      <c r="CB142" s="992"/>
      <c r="CC142" s="992"/>
      <c r="CD142" s="992"/>
      <c r="CE142" s="992"/>
      <c r="CF142" s="992"/>
      <c r="CG142" s="992"/>
      <c r="CH142" s="992"/>
      <c r="CI142" s="992"/>
      <c r="CJ142" s="992"/>
      <c r="CK142" s="992"/>
      <c r="CL142" s="992"/>
      <c r="CM142" s="992"/>
      <c r="CN142" s="992"/>
      <c r="CO142" s="992"/>
      <c r="CP142" s="992"/>
      <c r="CQ142" s="992"/>
      <c r="CR142" s="992"/>
      <c r="CS142" s="992"/>
      <c r="CT142" s="992"/>
      <c r="CU142" s="992"/>
      <c r="CV142" s="992"/>
      <c r="CW142" s="992"/>
      <c r="CX142" s="992"/>
      <c r="CY142" s="992"/>
      <c r="CZ142" s="992"/>
      <c r="DA142" s="992"/>
      <c r="DB142" s="992"/>
      <c r="DC142" s="992"/>
      <c r="DD142" s="992"/>
      <c r="DE142" s="992"/>
      <c r="DF142" s="992"/>
      <c r="DG142" s="992"/>
      <c r="DH142" s="992"/>
      <c r="DI142" s="992"/>
      <c r="DJ142" s="992"/>
      <c r="DK142" s="992"/>
      <c r="DL142" s="992"/>
      <c r="DM142" s="992"/>
      <c r="DN142" s="992"/>
      <c r="DO142" s="992"/>
      <c r="DP142" s="992"/>
      <c r="DQ142" s="992"/>
      <c r="DR142" s="992"/>
      <c r="DS142" s="992"/>
      <c r="DT142" s="992"/>
      <c r="DU142" s="992"/>
      <c r="DV142" s="992"/>
      <c r="DW142" s="992"/>
      <c r="DX142" s="992"/>
      <c r="DY142" s="992"/>
      <c r="DZ142" s="992"/>
      <c r="EA142" s="992"/>
      <c r="EB142" s="992"/>
      <c r="EC142" s="992"/>
      <c r="ED142" s="992"/>
      <c r="EE142" s="992"/>
      <c r="EF142" s="992"/>
      <c r="EG142" s="992"/>
      <c r="EH142" s="992"/>
      <c r="EI142" s="992"/>
      <c r="EJ142" s="992"/>
      <c r="EK142" s="992"/>
      <c r="EL142" s="992"/>
      <c r="EM142" s="992"/>
      <c r="EN142" s="992"/>
      <c r="EO142" s="992"/>
      <c r="EP142" s="992"/>
      <c r="EQ142" s="992"/>
      <c r="ER142" s="992"/>
      <c r="ES142" s="992"/>
      <c r="ET142" s="992"/>
      <c r="EU142" s="992"/>
      <c r="EV142" s="992"/>
      <c r="EW142" s="992"/>
      <c r="EX142" s="992"/>
      <c r="EY142" s="992"/>
      <c r="EZ142" s="992"/>
      <c r="FA142" s="992"/>
      <c r="FB142" s="992"/>
      <c r="FC142" s="992"/>
      <c r="FD142" s="992"/>
      <c r="FE142" s="992"/>
      <c r="FF142" s="992"/>
      <c r="FG142" s="992"/>
      <c r="FH142" s="992"/>
      <c r="FI142" s="992"/>
      <c r="FJ142" s="992"/>
      <c r="FK142" s="992"/>
      <c r="FL142" s="992"/>
      <c r="FM142" s="992"/>
      <c r="FN142" s="992"/>
      <c r="FO142" s="992"/>
      <c r="FP142" s="992"/>
      <c r="FQ142" s="992"/>
      <c r="FR142" s="992"/>
      <c r="FS142" s="992"/>
      <c r="FT142" s="992"/>
      <c r="FU142" s="992"/>
      <c r="FV142" s="992"/>
      <c r="FW142" s="992"/>
      <c r="FX142" s="992"/>
      <c r="FY142" s="992"/>
      <c r="FZ142" s="992"/>
      <c r="GA142" s="992"/>
      <c r="GB142" s="992"/>
      <c r="GC142" s="992"/>
      <c r="GD142" s="992"/>
      <c r="GE142" s="992"/>
      <c r="GF142" s="992"/>
      <c r="GG142" s="992"/>
      <c r="GH142" s="992"/>
      <c r="GI142" s="992"/>
      <c r="GJ142" s="992"/>
      <c r="GK142" s="992"/>
      <c r="GL142" s="992"/>
      <c r="GM142" s="992"/>
      <c r="GN142" s="992"/>
      <c r="GO142" s="992"/>
      <c r="GP142" s="992"/>
      <c r="GQ142" s="992"/>
      <c r="GR142" s="992"/>
      <c r="GS142" s="992"/>
      <c r="GT142" s="992"/>
      <c r="GU142" s="992"/>
      <c r="GV142" s="992"/>
      <c r="GW142" s="992"/>
      <c r="GX142" s="992"/>
      <c r="GY142" s="992"/>
      <c r="GZ142" s="992"/>
      <c r="HA142" s="992"/>
      <c r="HB142" s="992"/>
      <c r="HC142" s="992"/>
      <c r="HD142" s="992"/>
      <c r="HE142" s="992"/>
      <c r="HF142" s="992"/>
      <c r="HG142" s="992"/>
      <c r="HH142" s="992"/>
      <c r="HI142" s="992"/>
      <c r="HJ142" s="992"/>
      <c r="HK142" s="992"/>
      <c r="HL142" s="992"/>
      <c r="HM142" s="992"/>
      <c r="HN142" s="992"/>
      <c r="HO142" s="992"/>
      <c r="HP142" s="992"/>
      <c r="HQ142" s="992"/>
      <c r="HR142" s="992"/>
      <c r="HS142" s="992"/>
      <c r="HT142" s="992"/>
      <c r="HU142" s="992"/>
      <c r="HV142" s="992"/>
      <c r="HW142" s="992"/>
      <c r="HX142" s="992"/>
      <c r="HY142" s="992"/>
      <c r="HZ142" s="992"/>
      <c r="IA142" s="992"/>
      <c r="IB142" s="992"/>
      <c r="IC142" s="992"/>
      <c r="ID142" s="992"/>
      <c r="IE142" s="992"/>
      <c r="IF142" s="992"/>
      <c r="IG142" s="992"/>
      <c r="IH142" s="992"/>
      <c r="II142" s="992"/>
      <c r="IJ142" s="992"/>
      <c r="IK142" s="992"/>
      <c r="IL142" s="992"/>
      <c r="IM142" s="992"/>
      <c r="IN142" s="992"/>
      <c r="IO142" s="992"/>
      <c r="IP142" s="992"/>
      <c r="IQ142" s="992"/>
      <c r="IR142" s="992"/>
      <c r="IS142" s="992"/>
      <c r="IT142" s="992"/>
      <c r="IU142" s="992"/>
    </row>
    <row r="143" spans="1:255" customFormat="1" ht="15.75" x14ac:dyDescent="0.2">
      <c r="A143" s="998" t="s">
        <v>878</v>
      </c>
      <c r="B143" s="998"/>
      <c r="C143" s="998"/>
      <c r="D143" s="998"/>
      <c r="E143" s="998"/>
      <c r="F143" s="998"/>
      <c r="G143" s="998"/>
      <c r="H143" s="846"/>
      <c r="I143" s="81"/>
    </row>
    <row r="144" spans="1:255" customFormat="1" ht="33" customHeight="1" x14ac:dyDescent="0.2">
      <c r="A144" s="992" t="s">
        <v>879</v>
      </c>
      <c r="B144" s="992"/>
      <c r="C144" s="992"/>
      <c r="D144" s="992"/>
      <c r="E144" s="992"/>
      <c r="F144" s="992"/>
      <c r="G144" s="992"/>
      <c r="H144" s="992"/>
      <c r="I144" s="992"/>
    </row>
    <row r="145" spans="1:255" customFormat="1" ht="89.25" customHeight="1" x14ac:dyDescent="0.2">
      <c r="A145" s="992" t="s">
        <v>880</v>
      </c>
      <c r="B145" s="992"/>
      <c r="C145" s="992"/>
      <c r="D145" s="992"/>
      <c r="E145" s="992"/>
      <c r="F145" s="992"/>
      <c r="G145" s="992"/>
      <c r="H145" s="992"/>
      <c r="I145" s="992"/>
    </row>
    <row r="146" spans="1:255" customFormat="1" ht="46.5" customHeight="1" x14ac:dyDescent="0.2">
      <c r="A146" s="992" t="s">
        <v>881</v>
      </c>
      <c r="B146" s="992"/>
      <c r="C146" s="992"/>
      <c r="D146" s="992"/>
      <c r="E146" s="992"/>
      <c r="F146" s="992"/>
      <c r="G146" s="992"/>
      <c r="H146" s="992"/>
      <c r="I146" s="992"/>
    </row>
    <row r="147" spans="1:255" customFormat="1" ht="49.5" customHeight="1" x14ac:dyDescent="0.2">
      <c r="A147" s="992" t="s">
        <v>882</v>
      </c>
      <c r="B147" s="992"/>
      <c r="C147" s="992"/>
      <c r="D147" s="992"/>
      <c r="E147" s="992"/>
      <c r="F147" s="992"/>
      <c r="G147" s="992"/>
      <c r="H147" s="992"/>
      <c r="I147" s="992"/>
    </row>
    <row r="148" spans="1:255" customFormat="1" ht="19.5" customHeight="1" x14ac:dyDescent="0.2">
      <c r="A148" s="992" t="s">
        <v>883</v>
      </c>
      <c r="B148" s="992"/>
      <c r="C148" s="992"/>
      <c r="D148" s="992"/>
      <c r="E148" s="992"/>
      <c r="F148" s="992"/>
      <c r="G148" s="992"/>
      <c r="H148" s="992"/>
      <c r="I148" s="992"/>
    </row>
    <row r="149" spans="1:255" s="843" customFormat="1" ht="33" customHeight="1" x14ac:dyDescent="0.2">
      <c r="A149" s="992" t="s">
        <v>884</v>
      </c>
      <c r="B149" s="992"/>
      <c r="C149" s="992"/>
      <c r="D149" s="992"/>
      <c r="E149" s="992"/>
      <c r="F149" s="992"/>
      <c r="G149" s="992"/>
      <c r="H149" s="992"/>
      <c r="I149" s="992"/>
      <c r="J149" s="992"/>
      <c r="K149" s="992"/>
      <c r="L149" s="992"/>
      <c r="M149" s="992"/>
      <c r="N149" s="992"/>
      <c r="O149" s="992"/>
      <c r="P149" s="992"/>
      <c r="Q149" s="992"/>
      <c r="R149" s="992"/>
      <c r="S149" s="992"/>
      <c r="T149" s="992"/>
      <c r="U149" s="992"/>
      <c r="V149" s="992"/>
      <c r="W149" s="992"/>
      <c r="X149" s="992"/>
      <c r="Y149" s="992"/>
      <c r="Z149" s="992"/>
      <c r="AA149" s="992"/>
      <c r="AB149" s="992"/>
      <c r="AC149" s="992"/>
      <c r="AD149" s="992"/>
      <c r="AE149" s="992"/>
      <c r="AF149" s="992"/>
      <c r="AG149" s="992"/>
      <c r="AH149" s="992"/>
      <c r="AI149" s="992"/>
      <c r="AJ149" s="992"/>
      <c r="AK149" s="992"/>
      <c r="AL149" s="992"/>
      <c r="AM149" s="992"/>
      <c r="AN149" s="992"/>
      <c r="AO149" s="992"/>
      <c r="AP149" s="992"/>
      <c r="AQ149" s="992"/>
      <c r="AR149" s="992"/>
      <c r="AS149" s="992"/>
      <c r="AT149" s="992"/>
      <c r="AU149" s="992"/>
      <c r="AV149" s="992"/>
      <c r="AW149" s="992"/>
      <c r="AX149" s="992"/>
      <c r="AY149" s="992"/>
      <c r="AZ149" s="992"/>
      <c r="BA149" s="992"/>
      <c r="BB149" s="992"/>
      <c r="BC149" s="992"/>
      <c r="BD149" s="992"/>
      <c r="BE149" s="992"/>
      <c r="BF149" s="992"/>
      <c r="BG149" s="992"/>
      <c r="BH149" s="992"/>
      <c r="BI149" s="992"/>
      <c r="BJ149" s="992"/>
      <c r="BK149" s="992"/>
      <c r="BL149" s="992"/>
      <c r="BM149" s="992"/>
      <c r="BN149" s="992"/>
      <c r="BO149" s="992"/>
      <c r="BP149" s="992"/>
      <c r="BQ149" s="992"/>
      <c r="BR149" s="992"/>
      <c r="BS149" s="992"/>
      <c r="BT149" s="992"/>
      <c r="BU149" s="992"/>
      <c r="BV149" s="992"/>
      <c r="BW149" s="992"/>
      <c r="BX149" s="992"/>
      <c r="BY149" s="992"/>
      <c r="BZ149" s="992"/>
      <c r="CA149" s="992"/>
      <c r="CB149" s="992"/>
      <c r="CC149" s="992"/>
      <c r="CD149" s="992"/>
      <c r="CE149" s="992"/>
      <c r="CF149" s="992"/>
      <c r="CG149" s="992"/>
      <c r="CH149" s="992"/>
      <c r="CI149" s="992"/>
      <c r="CJ149" s="992"/>
      <c r="CK149" s="992"/>
      <c r="CL149" s="992"/>
      <c r="CM149" s="992"/>
      <c r="CN149" s="992"/>
      <c r="CO149" s="992"/>
      <c r="CP149" s="992"/>
      <c r="CQ149" s="992"/>
      <c r="CR149" s="992"/>
      <c r="CS149" s="992"/>
      <c r="CT149" s="992"/>
      <c r="CU149" s="992"/>
      <c r="CV149" s="992"/>
      <c r="CW149" s="992"/>
      <c r="CX149" s="992"/>
      <c r="CY149" s="992"/>
      <c r="CZ149" s="992"/>
      <c r="DA149" s="992"/>
      <c r="DB149" s="992"/>
      <c r="DC149" s="992"/>
      <c r="DD149" s="992"/>
      <c r="DE149" s="992"/>
      <c r="DF149" s="992"/>
      <c r="DG149" s="992"/>
      <c r="DH149" s="992"/>
      <c r="DI149" s="992"/>
      <c r="DJ149" s="992"/>
      <c r="DK149" s="992"/>
      <c r="DL149" s="992"/>
      <c r="DM149" s="992"/>
      <c r="DN149" s="992"/>
      <c r="DO149" s="992"/>
      <c r="DP149" s="992"/>
      <c r="DQ149" s="992"/>
      <c r="DR149" s="992"/>
      <c r="DS149" s="992"/>
      <c r="DT149" s="992"/>
      <c r="DU149" s="992"/>
      <c r="DV149" s="992"/>
      <c r="DW149" s="992"/>
      <c r="DX149" s="992"/>
      <c r="DY149" s="992"/>
      <c r="DZ149" s="992"/>
      <c r="EA149" s="992"/>
      <c r="EB149" s="992"/>
      <c r="EC149" s="992"/>
      <c r="ED149" s="992"/>
      <c r="EE149" s="992"/>
      <c r="EF149" s="992"/>
      <c r="EG149" s="992"/>
      <c r="EH149" s="992"/>
      <c r="EI149" s="992"/>
      <c r="EJ149" s="992"/>
      <c r="EK149" s="992"/>
      <c r="EL149" s="992"/>
      <c r="EM149" s="992"/>
      <c r="EN149" s="992"/>
      <c r="EO149" s="992"/>
      <c r="EP149" s="992"/>
      <c r="EQ149" s="992"/>
      <c r="ER149" s="992"/>
      <c r="ES149" s="992"/>
      <c r="ET149" s="992"/>
      <c r="EU149" s="992"/>
      <c r="EV149" s="992"/>
      <c r="EW149" s="992"/>
      <c r="EX149" s="992"/>
      <c r="EY149" s="992"/>
      <c r="EZ149" s="992"/>
      <c r="FA149" s="992"/>
      <c r="FB149" s="992"/>
      <c r="FC149" s="992"/>
      <c r="FD149" s="992"/>
      <c r="FE149" s="992"/>
      <c r="FF149" s="992"/>
      <c r="FG149" s="992"/>
      <c r="FH149" s="992"/>
      <c r="FI149" s="992"/>
      <c r="FJ149" s="992"/>
      <c r="FK149" s="992"/>
      <c r="FL149" s="992"/>
      <c r="FM149" s="992"/>
      <c r="FN149" s="992"/>
      <c r="FO149" s="992"/>
      <c r="FP149" s="992"/>
      <c r="FQ149" s="992"/>
      <c r="FR149" s="992"/>
      <c r="FS149" s="992"/>
      <c r="FT149" s="992"/>
      <c r="FU149" s="992"/>
      <c r="FV149" s="992"/>
      <c r="FW149" s="992"/>
      <c r="FX149" s="992"/>
      <c r="FY149" s="992"/>
      <c r="FZ149" s="992"/>
      <c r="GA149" s="992"/>
      <c r="GB149" s="992"/>
      <c r="GC149" s="992"/>
      <c r="GD149" s="992"/>
      <c r="GE149" s="992"/>
      <c r="GF149" s="992"/>
      <c r="GG149" s="992"/>
      <c r="GH149" s="992"/>
      <c r="GI149" s="992"/>
      <c r="GJ149" s="992"/>
      <c r="GK149" s="992"/>
      <c r="GL149" s="992"/>
      <c r="GM149" s="992"/>
      <c r="GN149" s="992"/>
      <c r="GO149" s="992"/>
      <c r="GP149" s="992"/>
      <c r="GQ149" s="992"/>
      <c r="GR149" s="992"/>
      <c r="GS149" s="992"/>
      <c r="GT149" s="992"/>
      <c r="GU149" s="992"/>
      <c r="GV149" s="992"/>
      <c r="GW149" s="992"/>
      <c r="GX149" s="992"/>
      <c r="GY149" s="992"/>
      <c r="GZ149" s="992"/>
      <c r="HA149" s="992"/>
      <c r="HB149" s="992"/>
      <c r="HC149" s="992"/>
      <c r="HD149" s="992"/>
      <c r="HE149" s="992"/>
      <c r="HF149" s="992"/>
      <c r="HG149" s="992"/>
      <c r="HH149" s="992"/>
      <c r="HI149" s="992"/>
      <c r="HJ149" s="992"/>
      <c r="HK149" s="992"/>
      <c r="HL149" s="992"/>
      <c r="HM149" s="992"/>
      <c r="HN149" s="992"/>
      <c r="HO149" s="992"/>
      <c r="HP149" s="992"/>
      <c r="HQ149" s="992"/>
      <c r="HR149" s="992"/>
      <c r="HS149" s="992"/>
      <c r="HT149" s="992"/>
      <c r="HU149" s="992"/>
      <c r="HV149" s="992"/>
      <c r="HW149" s="992"/>
      <c r="HX149" s="992"/>
      <c r="HY149" s="992"/>
      <c r="HZ149" s="992"/>
      <c r="IA149" s="992"/>
      <c r="IB149" s="992"/>
      <c r="IC149" s="992"/>
      <c r="ID149" s="992"/>
      <c r="IE149" s="992"/>
      <c r="IF149" s="992"/>
      <c r="IG149" s="992"/>
      <c r="IH149" s="992"/>
      <c r="II149" s="992"/>
      <c r="IJ149" s="992"/>
      <c r="IK149" s="992"/>
      <c r="IL149" s="992"/>
      <c r="IM149" s="992"/>
      <c r="IN149" s="992"/>
      <c r="IO149" s="992"/>
      <c r="IP149" s="992"/>
      <c r="IQ149" s="992"/>
      <c r="IR149" s="992"/>
      <c r="IS149" s="992"/>
      <c r="IT149" s="992"/>
      <c r="IU149" s="992"/>
    </row>
    <row r="150" spans="1:255" customFormat="1" ht="15.75" x14ac:dyDescent="0.2">
      <c r="A150" s="998" t="s">
        <v>885</v>
      </c>
      <c r="B150" s="998"/>
      <c r="C150" s="998"/>
      <c r="D150" s="998"/>
      <c r="E150" s="998"/>
      <c r="F150" s="998"/>
      <c r="G150" s="998"/>
      <c r="H150" s="846"/>
      <c r="I150" s="81"/>
    </row>
    <row r="151" spans="1:255" s="843" customFormat="1" ht="49.5" customHeight="1" x14ac:dyDescent="0.2">
      <c r="A151" s="992" t="s">
        <v>886</v>
      </c>
      <c r="B151" s="992"/>
      <c r="C151" s="992"/>
      <c r="D151" s="992"/>
      <c r="E151" s="992"/>
      <c r="F151" s="992"/>
      <c r="G151" s="992"/>
      <c r="H151" s="992"/>
      <c r="I151" s="992"/>
      <c r="J151" s="992"/>
      <c r="K151" s="992"/>
      <c r="L151" s="992"/>
      <c r="M151" s="992"/>
      <c r="N151" s="992"/>
      <c r="O151" s="992"/>
      <c r="P151" s="992"/>
      <c r="Q151" s="992"/>
      <c r="R151" s="992"/>
      <c r="S151" s="992"/>
      <c r="T151" s="992"/>
      <c r="U151" s="992"/>
      <c r="V151" s="992"/>
      <c r="W151" s="992"/>
      <c r="X151" s="992"/>
      <c r="Y151" s="992"/>
      <c r="Z151" s="992"/>
      <c r="AA151" s="992"/>
      <c r="AB151" s="992"/>
      <c r="AC151" s="992"/>
      <c r="AD151" s="992"/>
      <c r="AE151" s="992"/>
      <c r="AF151" s="992"/>
      <c r="AG151" s="992"/>
      <c r="AH151" s="992"/>
      <c r="AI151" s="992"/>
      <c r="AJ151" s="992"/>
      <c r="AK151" s="992"/>
      <c r="AL151" s="992"/>
      <c r="AM151" s="992"/>
      <c r="AN151" s="992"/>
      <c r="AO151" s="992"/>
      <c r="AP151" s="992"/>
      <c r="AQ151" s="992"/>
      <c r="AR151" s="992"/>
      <c r="AS151" s="992"/>
      <c r="AT151" s="992"/>
      <c r="AU151" s="992"/>
      <c r="AV151" s="992"/>
      <c r="AW151" s="992"/>
      <c r="AX151" s="992"/>
      <c r="AY151" s="992"/>
      <c r="AZ151" s="992"/>
      <c r="BA151" s="992"/>
      <c r="BB151" s="992"/>
      <c r="BC151" s="992"/>
      <c r="BD151" s="992"/>
      <c r="BE151" s="992"/>
      <c r="BF151" s="992"/>
      <c r="BG151" s="992"/>
      <c r="BH151" s="992"/>
      <c r="BI151" s="992"/>
      <c r="BJ151" s="992"/>
      <c r="BK151" s="992"/>
      <c r="BL151" s="992"/>
      <c r="BM151" s="992"/>
      <c r="BN151" s="992"/>
      <c r="BO151" s="992"/>
      <c r="BP151" s="992"/>
      <c r="BQ151" s="992"/>
      <c r="BR151" s="992"/>
      <c r="BS151" s="992"/>
      <c r="BT151" s="992"/>
      <c r="BU151" s="992"/>
      <c r="BV151" s="992"/>
      <c r="BW151" s="992"/>
      <c r="BX151" s="992"/>
      <c r="BY151" s="992"/>
      <c r="BZ151" s="992"/>
      <c r="CA151" s="992"/>
      <c r="CB151" s="992"/>
      <c r="CC151" s="992"/>
      <c r="CD151" s="992"/>
      <c r="CE151" s="992"/>
      <c r="CF151" s="992"/>
      <c r="CG151" s="992"/>
      <c r="CH151" s="992"/>
      <c r="CI151" s="992"/>
      <c r="CJ151" s="992"/>
      <c r="CK151" s="992"/>
      <c r="CL151" s="992"/>
      <c r="CM151" s="992"/>
      <c r="CN151" s="992"/>
      <c r="CO151" s="992"/>
      <c r="CP151" s="992"/>
      <c r="CQ151" s="992"/>
      <c r="CR151" s="992"/>
      <c r="CS151" s="992"/>
      <c r="CT151" s="992"/>
      <c r="CU151" s="992"/>
      <c r="CV151" s="992"/>
      <c r="CW151" s="992"/>
      <c r="CX151" s="992"/>
      <c r="CY151" s="992"/>
      <c r="CZ151" s="992"/>
      <c r="DA151" s="992"/>
      <c r="DB151" s="992"/>
      <c r="DC151" s="992"/>
      <c r="DD151" s="992"/>
      <c r="DE151" s="992"/>
      <c r="DF151" s="992"/>
      <c r="DG151" s="992"/>
      <c r="DH151" s="992"/>
      <c r="DI151" s="992"/>
      <c r="DJ151" s="992"/>
      <c r="DK151" s="992"/>
      <c r="DL151" s="992"/>
      <c r="DM151" s="992"/>
      <c r="DN151" s="992"/>
      <c r="DO151" s="992"/>
      <c r="DP151" s="992"/>
      <c r="DQ151" s="992"/>
      <c r="DR151" s="992"/>
      <c r="DS151" s="992"/>
      <c r="DT151" s="992"/>
      <c r="DU151" s="992"/>
      <c r="DV151" s="992"/>
      <c r="DW151" s="992"/>
      <c r="DX151" s="992"/>
      <c r="DY151" s="992"/>
      <c r="DZ151" s="992"/>
      <c r="EA151" s="992"/>
      <c r="EB151" s="992"/>
      <c r="EC151" s="992"/>
      <c r="ED151" s="992"/>
      <c r="EE151" s="992"/>
      <c r="EF151" s="992"/>
      <c r="EG151" s="992"/>
      <c r="EH151" s="992"/>
      <c r="EI151" s="992"/>
      <c r="EJ151" s="992"/>
      <c r="EK151" s="992"/>
      <c r="EL151" s="992"/>
      <c r="EM151" s="992"/>
      <c r="EN151" s="992"/>
      <c r="EO151" s="992"/>
      <c r="EP151" s="992"/>
      <c r="EQ151" s="992"/>
      <c r="ER151" s="992"/>
      <c r="ES151" s="992"/>
      <c r="ET151" s="992"/>
      <c r="EU151" s="992"/>
      <c r="EV151" s="992"/>
      <c r="EW151" s="992"/>
      <c r="EX151" s="992"/>
      <c r="EY151" s="992"/>
      <c r="EZ151" s="992"/>
      <c r="FA151" s="992"/>
      <c r="FB151" s="992"/>
      <c r="FC151" s="992"/>
      <c r="FD151" s="992"/>
      <c r="FE151" s="992"/>
      <c r="FF151" s="992"/>
      <c r="FG151" s="992"/>
      <c r="FH151" s="992"/>
      <c r="FI151" s="992"/>
      <c r="FJ151" s="992"/>
      <c r="FK151" s="992"/>
      <c r="FL151" s="992"/>
      <c r="FM151" s="992"/>
      <c r="FN151" s="992"/>
      <c r="FO151" s="992"/>
      <c r="FP151" s="992"/>
      <c r="FQ151" s="992"/>
      <c r="FR151" s="992"/>
      <c r="FS151" s="992"/>
      <c r="FT151" s="992"/>
      <c r="FU151" s="992"/>
      <c r="FV151" s="992"/>
      <c r="FW151" s="992"/>
      <c r="FX151" s="992"/>
      <c r="FY151" s="992"/>
      <c r="FZ151" s="992"/>
      <c r="GA151" s="992"/>
      <c r="GB151" s="992"/>
      <c r="GC151" s="992"/>
      <c r="GD151" s="992"/>
      <c r="GE151" s="992"/>
      <c r="GF151" s="992"/>
      <c r="GG151" s="992"/>
      <c r="GH151" s="992"/>
      <c r="GI151" s="992"/>
      <c r="GJ151" s="992"/>
      <c r="GK151" s="992"/>
      <c r="GL151" s="992"/>
      <c r="GM151" s="992"/>
      <c r="GN151" s="992"/>
      <c r="GO151" s="992"/>
      <c r="GP151" s="992"/>
      <c r="GQ151" s="992"/>
      <c r="GR151" s="992"/>
      <c r="GS151" s="992"/>
      <c r="GT151" s="992"/>
      <c r="GU151" s="992"/>
      <c r="GV151" s="992"/>
      <c r="GW151" s="992"/>
      <c r="GX151" s="992"/>
      <c r="GY151" s="992"/>
      <c r="GZ151" s="992"/>
      <c r="HA151" s="992"/>
      <c r="HB151" s="992"/>
      <c r="HC151" s="992"/>
      <c r="HD151" s="992"/>
      <c r="HE151" s="992"/>
      <c r="HF151" s="992"/>
      <c r="HG151" s="992"/>
      <c r="HH151" s="992"/>
      <c r="HI151" s="992"/>
      <c r="HJ151" s="992"/>
      <c r="HK151" s="992"/>
      <c r="HL151" s="992"/>
      <c r="HM151" s="992"/>
      <c r="HN151" s="992"/>
      <c r="HO151" s="992"/>
      <c r="HP151" s="992"/>
      <c r="HQ151" s="992"/>
      <c r="HR151" s="992"/>
      <c r="HS151" s="992"/>
      <c r="HT151" s="992"/>
      <c r="HU151" s="992"/>
      <c r="HV151" s="992"/>
      <c r="HW151" s="992"/>
      <c r="HX151" s="992"/>
      <c r="HY151" s="992"/>
      <c r="HZ151" s="992"/>
      <c r="IA151" s="992"/>
      <c r="IB151" s="992"/>
      <c r="IC151" s="992"/>
      <c r="ID151" s="992"/>
      <c r="IE151" s="992"/>
      <c r="IF151" s="992"/>
      <c r="IG151" s="992"/>
      <c r="IH151" s="992"/>
      <c r="II151" s="992"/>
      <c r="IJ151" s="992"/>
      <c r="IK151" s="992"/>
      <c r="IL151" s="992"/>
      <c r="IM151" s="992"/>
      <c r="IN151" s="992"/>
      <c r="IO151" s="992"/>
      <c r="IP151" s="992"/>
      <c r="IQ151" s="992"/>
      <c r="IR151" s="992"/>
      <c r="IS151" s="992"/>
      <c r="IT151" s="992"/>
      <c r="IU151" s="992"/>
    </row>
    <row r="152" spans="1:255" customFormat="1" ht="47.25" customHeight="1" x14ac:dyDescent="0.2">
      <c r="A152" s="992" t="s">
        <v>887</v>
      </c>
      <c r="B152" s="992"/>
      <c r="C152" s="992"/>
      <c r="D152" s="992"/>
      <c r="E152" s="992"/>
      <c r="F152" s="992"/>
      <c r="G152" s="992"/>
      <c r="H152" s="992"/>
      <c r="I152" s="992"/>
    </row>
    <row r="153" spans="1:255" customFormat="1" ht="15.75" x14ac:dyDescent="0.2">
      <c r="A153" s="998" t="s">
        <v>888</v>
      </c>
      <c r="B153" s="998"/>
      <c r="C153" s="998"/>
      <c r="D153" s="998"/>
      <c r="E153" s="998"/>
      <c r="F153" s="998"/>
      <c r="G153" s="998"/>
      <c r="H153" s="846"/>
      <c r="I153" s="81"/>
    </row>
    <row r="154" spans="1:255" s="843" customFormat="1" ht="61.5" customHeight="1" x14ac:dyDescent="0.2">
      <c r="A154" s="992" t="s">
        <v>889</v>
      </c>
      <c r="B154" s="992"/>
      <c r="C154" s="992"/>
      <c r="D154" s="992"/>
      <c r="E154" s="992"/>
      <c r="F154" s="992"/>
      <c r="G154" s="992"/>
      <c r="H154" s="992"/>
      <c r="I154" s="992"/>
      <c r="J154" s="992"/>
      <c r="K154" s="992"/>
      <c r="L154" s="992"/>
      <c r="M154" s="992"/>
      <c r="N154" s="992"/>
      <c r="O154" s="992"/>
      <c r="P154" s="992"/>
      <c r="Q154" s="992"/>
      <c r="R154" s="992"/>
      <c r="S154" s="992"/>
      <c r="T154" s="992"/>
      <c r="U154" s="992"/>
      <c r="V154" s="992"/>
      <c r="W154" s="992"/>
      <c r="X154" s="992"/>
      <c r="Y154" s="992"/>
      <c r="Z154" s="992"/>
      <c r="AA154" s="992"/>
      <c r="AB154" s="992"/>
      <c r="AC154" s="992"/>
      <c r="AD154" s="992"/>
      <c r="AE154" s="992"/>
      <c r="AF154" s="992"/>
      <c r="AG154" s="992"/>
      <c r="AH154" s="992"/>
      <c r="AI154" s="992"/>
      <c r="AJ154" s="992"/>
      <c r="AK154" s="992"/>
      <c r="AL154" s="992"/>
      <c r="AM154" s="992"/>
      <c r="AN154" s="992"/>
      <c r="AO154" s="992"/>
      <c r="AP154" s="992"/>
      <c r="AQ154" s="992"/>
      <c r="AR154" s="992"/>
      <c r="AS154" s="992"/>
      <c r="AT154" s="992"/>
      <c r="AU154" s="992"/>
      <c r="AV154" s="992"/>
      <c r="AW154" s="992"/>
      <c r="AX154" s="992"/>
      <c r="AY154" s="992"/>
      <c r="AZ154" s="992"/>
      <c r="BA154" s="992"/>
      <c r="BB154" s="992"/>
      <c r="BC154" s="992"/>
      <c r="BD154" s="992"/>
      <c r="BE154" s="992"/>
      <c r="BF154" s="992"/>
      <c r="BG154" s="992"/>
      <c r="BH154" s="992"/>
      <c r="BI154" s="992"/>
      <c r="BJ154" s="992"/>
      <c r="BK154" s="992"/>
      <c r="BL154" s="992"/>
      <c r="BM154" s="992"/>
      <c r="BN154" s="992"/>
      <c r="BO154" s="992"/>
      <c r="BP154" s="992"/>
      <c r="BQ154" s="992"/>
      <c r="BR154" s="992"/>
      <c r="BS154" s="992"/>
      <c r="BT154" s="992"/>
      <c r="BU154" s="992"/>
      <c r="BV154" s="992"/>
      <c r="BW154" s="992"/>
      <c r="BX154" s="992"/>
      <c r="BY154" s="992"/>
      <c r="BZ154" s="992"/>
      <c r="CA154" s="992"/>
      <c r="CB154" s="992"/>
      <c r="CC154" s="992"/>
      <c r="CD154" s="992"/>
      <c r="CE154" s="992"/>
      <c r="CF154" s="992"/>
      <c r="CG154" s="992"/>
      <c r="CH154" s="992"/>
      <c r="CI154" s="992"/>
      <c r="CJ154" s="992"/>
      <c r="CK154" s="992"/>
      <c r="CL154" s="992"/>
      <c r="CM154" s="992"/>
      <c r="CN154" s="992"/>
      <c r="CO154" s="992"/>
      <c r="CP154" s="992"/>
      <c r="CQ154" s="992"/>
      <c r="CR154" s="992"/>
      <c r="CS154" s="992"/>
      <c r="CT154" s="992"/>
      <c r="CU154" s="992"/>
      <c r="CV154" s="992"/>
      <c r="CW154" s="992"/>
      <c r="CX154" s="992"/>
      <c r="CY154" s="992"/>
      <c r="CZ154" s="992"/>
      <c r="DA154" s="992"/>
      <c r="DB154" s="992"/>
      <c r="DC154" s="992"/>
      <c r="DD154" s="992"/>
      <c r="DE154" s="992"/>
      <c r="DF154" s="992"/>
      <c r="DG154" s="992"/>
      <c r="DH154" s="992"/>
      <c r="DI154" s="992"/>
      <c r="DJ154" s="992"/>
      <c r="DK154" s="992"/>
      <c r="DL154" s="992"/>
      <c r="DM154" s="992"/>
      <c r="DN154" s="992"/>
      <c r="DO154" s="992"/>
      <c r="DP154" s="992"/>
      <c r="DQ154" s="992"/>
      <c r="DR154" s="992"/>
      <c r="DS154" s="992"/>
      <c r="DT154" s="992"/>
      <c r="DU154" s="992"/>
      <c r="DV154" s="992"/>
      <c r="DW154" s="992"/>
      <c r="DX154" s="992"/>
      <c r="DY154" s="992"/>
      <c r="DZ154" s="992"/>
      <c r="EA154" s="992"/>
      <c r="EB154" s="992"/>
      <c r="EC154" s="992"/>
      <c r="ED154" s="992"/>
      <c r="EE154" s="992"/>
      <c r="EF154" s="992"/>
      <c r="EG154" s="992"/>
      <c r="EH154" s="992"/>
      <c r="EI154" s="992"/>
      <c r="EJ154" s="992"/>
      <c r="EK154" s="992"/>
      <c r="EL154" s="992"/>
      <c r="EM154" s="992"/>
      <c r="EN154" s="992"/>
      <c r="EO154" s="992"/>
      <c r="EP154" s="992"/>
      <c r="EQ154" s="992"/>
      <c r="ER154" s="992"/>
      <c r="ES154" s="992"/>
      <c r="ET154" s="992"/>
      <c r="EU154" s="992"/>
      <c r="EV154" s="992"/>
      <c r="EW154" s="992"/>
      <c r="EX154" s="992"/>
      <c r="EY154" s="992"/>
      <c r="EZ154" s="992"/>
      <c r="FA154" s="992"/>
      <c r="FB154" s="992"/>
      <c r="FC154" s="992"/>
      <c r="FD154" s="992"/>
      <c r="FE154" s="992"/>
      <c r="FF154" s="992"/>
      <c r="FG154" s="992"/>
      <c r="FH154" s="992"/>
      <c r="FI154" s="992"/>
      <c r="FJ154" s="992"/>
      <c r="FK154" s="992"/>
      <c r="FL154" s="992"/>
      <c r="FM154" s="992"/>
      <c r="FN154" s="992"/>
      <c r="FO154" s="992"/>
      <c r="FP154" s="992"/>
      <c r="FQ154" s="992"/>
      <c r="FR154" s="992"/>
      <c r="FS154" s="992"/>
      <c r="FT154" s="992"/>
      <c r="FU154" s="992"/>
      <c r="FV154" s="992"/>
      <c r="FW154" s="992"/>
      <c r="FX154" s="992"/>
      <c r="FY154" s="992"/>
      <c r="FZ154" s="992"/>
      <c r="GA154" s="992"/>
      <c r="GB154" s="992"/>
      <c r="GC154" s="992"/>
      <c r="GD154" s="992"/>
      <c r="GE154" s="992"/>
      <c r="GF154" s="992"/>
      <c r="GG154" s="992"/>
      <c r="GH154" s="992"/>
      <c r="GI154" s="992"/>
      <c r="GJ154" s="992"/>
      <c r="GK154" s="992"/>
      <c r="GL154" s="992"/>
      <c r="GM154" s="992"/>
      <c r="GN154" s="992"/>
      <c r="GO154" s="992"/>
      <c r="GP154" s="992"/>
      <c r="GQ154" s="992"/>
      <c r="GR154" s="992"/>
      <c r="GS154" s="992"/>
      <c r="GT154" s="992"/>
      <c r="GU154" s="992"/>
      <c r="GV154" s="992"/>
      <c r="GW154" s="992"/>
      <c r="GX154" s="992"/>
      <c r="GY154" s="992"/>
      <c r="GZ154" s="992"/>
      <c r="HA154" s="992"/>
      <c r="HB154" s="992"/>
      <c r="HC154" s="992"/>
      <c r="HD154" s="992"/>
      <c r="HE154" s="992"/>
      <c r="HF154" s="992"/>
      <c r="HG154" s="992"/>
      <c r="HH154" s="992"/>
      <c r="HI154" s="992"/>
      <c r="HJ154" s="992"/>
      <c r="HK154" s="992"/>
      <c r="HL154" s="992"/>
      <c r="HM154" s="992"/>
      <c r="HN154" s="992"/>
      <c r="HO154" s="992"/>
      <c r="HP154" s="992"/>
      <c r="HQ154" s="992"/>
      <c r="HR154" s="992"/>
      <c r="HS154" s="992"/>
      <c r="HT154" s="992"/>
      <c r="HU154" s="992"/>
      <c r="HV154" s="992"/>
      <c r="HW154" s="992"/>
      <c r="HX154" s="992"/>
      <c r="HY154" s="992"/>
      <c r="HZ154" s="992"/>
      <c r="IA154" s="992"/>
      <c r="IB154" s="992"/>
      <c r="IC154" s="992"/>
      <c r="ID154" s="992"/>
      <c r="IE154" s="992"/>
      <c r="IF154" s="992"/>
      <c r="IG154" s="992"/>
      <c r="IH154" s="992"/>
      <c r="II154" s="992"/>
      <c r="IJ154" s="992"/>
      <c r="IK154" s="992"/>
      <c r="IL154" s="992"/>
      <c r="IM154" s="992"/>
      <c r="IN154" s="992"/>
      <c r="IO154" s="992"/>
      <c r="IP154" s="992"/>
      <c r="IQ154" s="992"/>
      <c r="IR154" s="992"/>
      <c r="IS154" s="992"/>
      <c r="IT154" s="992"/>
      <c r="IU154" s="992"/>
    </row>
    <row r="155" spans="1:255" customFormat="1" ht="15.75" x14ac:dyDescent="0.2">
      <c r="A155" s="998" t="s">
        <v>890</v>
      </c>
      <c r="B155" s="998"/>
      <c r="C155" s="998"/>
      <c r="D155" s="998"/>
      <c r="E155" s="998"/>
      <c r="F155" s="998"/>
      <c r="G155" s="998"/>
      <c r="H155" s="846"/>
      <c r="I155" s="81"/>
    </row>
    <row r="156" spans="1:255" customFormat="1" ht="33.75" customHeight="1" x14ac:dyDescent="0.2">
      <c r="A156" s="992" t="s">
        <v>891</v>
      </c>
      <c r="B156" s="992"/>
      <c r="C156" s="992"/>
      <c r="D156" s="992"/>
      <c r="E156" s="992"/>
      <c r="F156" s="992"/>
      <c r="G156" s="992"/>
      <c r="H156" s="992"/>
      <c r="I156" s="992"/>
    </row>
    <row r="157" spans="1:255" customFormat="1" ht="15.75" x14ac:dyDescent="0.2">
      <c r="A157" s="998" t="s">
        <v>892</v>
      </c>
      <c r="B157" s="998"/>
      <c r="C157" s="998"/>
      <c r="D157" s="998"/>
      <c r="E157" s="998"/>
      <c r="F157" s="998"/>
      <c r="G157" s="998"/>
      <c r="H157" s="846"/>
      <c r="I157" s="81"/>
    </row>
    <row r="158" spans="1:255" customFormat="1" ht="66" customHeight="1" x14ac:dyDescent="0.2">
      <c r="A158" s="992" t="s">
        <v>893</v>
      </c>
      <c r="B158" s="992"/>
      <c r="C158" s="992"/>
      <c r="D158" s="992"/>
      <c r="E158" s="992"/>
      <c r="F158" s="992"/>
      <c r="G158" s="992"/>
      <c r="H158" s="992"/>
      <c r="I158" s="992"/>
    </row>
    <row r="159" spans="1:255" customFormat="1" ht="15.75" x14ac:dyDescent="0.2">
      <c r="A159" s="998" t="s">
        <v>894</v>
      </c>
      <c r="B159" s="998"/>
      <c r="C159" s="998"/>
      <c r="D159" s="998"/>
      <c r="E159" s="998"/>
      <c r="F159" s="998"/>
      <c r="G159" s="998"/>
      <c r="H159" s="846"/>
      <c r="I159" s="81"/>
    </row>
    <row r="160" spans="1:255" customFormat="1" ht="58.5" customHeight="1" x14ac:dyDescent="0.2">
      <c r="A160" s="992" t="s">
        <v>991</v>
      </c>
      <c r="B160" s="992"/>
      <c r="C160" s="992"/>
      <c r="D160" s="992"/>
      <c r="E160" s="992"/>
      <c r="F160" s="992"/>
      <c r="G160" s="992"/>
      <c r="H160" s="992"/>
      <c r="I160" s="992"/>
    </row>
    <row r="161" spans="1:255" customFormat="1" ht="15.75" x14ac:dyDescent="0.2">
      <c r="A161" s="998" t="s">
        <v>895</v>
      </c>
      <c r="B161" s="998"/>
      <c r="C161" s="998"/>
      <c r="D161" s="998"/>
      <c r="E161" s="998"/>
      <c r="F161" s="998"/>
      <c r="G161" s="998"/>
      <c r="H161" s="846"/>
      <c r="I161" s="81"/>
    </row>
    <row r="162" spans="1:255" customFormat="1" ht="32.25" customHeight="1" x14ac:dyDescent="0.2">
      <c r="A162" s="992" t="s">
        <v>896</v>
      </c>
      <c r="B162" s="992"/>
      <c r="C162" s="992"/>
      <c r="D162" s="992"/>
      <c r="E162" s="992"/>
      <c r="F162" s="992"/>
      <c r="G162" s="992"/>
      <c r="H162" s="992"/>
      <c r="I162" s="992"/>
    </row>
    <row r="163" spans="1:255" customFormat="1" ht="31.5" customHeight="1" x14ac:dyDescent="0.2">
      <c r="A163" s="992" t="s">
        <v>897</v>
      </c>
      <c r="B163" s="992"/>
      <c r="C163" s="992"/>
      <c r="D163" s="992"/>
      <c r="E163" s="992"/>
      <c r="F163" s="992"/>
      <c r="G163" s="992"/>
      <c r="H163" s="992"/>
      <c r="I163" s="992"/>
    </row>
    <row r="164" spans="1:255" customFormat="1" ht="33" customHeight="1" x14ac:dyDescent="0.2">
      <c r="A164" s="992" t="s">
        <v>898</v>
      </c>
      <c r="B164" s="992"/>
      <c r="C164" s="992"/>
      <c r="D164" s="992"/>
      <c r="E164" s="992"/>
      <c r="F164" s="992"/>
      <c r="G164" s="992"/>
      <c r="H164" s="992"/>
      <c r="I164" s="992"/>
    </row>
    <row r="165" spans="1:255" s="843" customFormat="1" ht="60.75" customHeight="1" x14ac:dyDescent="0.2">
      <c r="A165" s="992" t="s">
        <v>899</v>
      </c>
      <c r="B165" s="992"/>
      <c r="C165" s="992"/>
      <c r="D165" s="992"/>
      <c r="E165" s="992"/>
      <c r="F165" s="992"/>
      <c r="G165" s="992"/>
      <c r="H165" s="992"/>
      <c r="I165" s="992"/>
      <c r="J165" s="992"/>
      <c r="K165" s="992"/>
      <c r="L165" s="992"/>
      <c r="M165" s="992"/>
      <c r="N165" s="992"/>
      <c r="O165" s="992"/>
      <c r="P165" s="992"/>
      <c r="Q165" s="992"/>
      <c r="R165" s="992"/>
      <c r="S165" s="992"/>
      <c r="T165" s="992"/>
      <c r="U165" s="992"/>
      <c r="V165" s="992"/>
      <c r="W165" s="992"/>
      <c r="X165" s="992"/>
      <c r="Y165" s="992"/>
      <c r="Z165" s="992"/>
      <c r="AA165" s="992"/>
      <c r="AB165" s="992"/>
      <c r="AC165" s="992"/>
      <c r="AD165" s="992"/>
      <c r="AE165" s="992"/>
      <c r="AF165" s="992"/>
      <c r="AG165" s="992"/>
      <c r="AH165" s="992"/>
      <c r="AI165" s="992"/>
      <c r="AJ165" s="992"/>
      <c r="AK165" s="992"/>
      <c r="AL165" s="992"/>
      <c r="AM165" s="992"/>
      <c r="AN165" s="992"/>
      <c r="AO165" s="992"/>
      <c r="AP165" s="992"/>
      <c r="AQ165" s="992"/>
      <c r="AR165" s="992"/>
      <c r="AS165" s="992"/>
      <c r="AT165" s="992"/>
      <c r="AU165" s="992"/>
      <c r="AV165" s="992"/>
      <c r="AW165" s="992"/>
      <c r="AX165" s="992"/>
      <c r="AY165" s="992"/>
      <c r="AZ165" s="992"/>
      <c r="BA165" s="992"/>
      <c r="BB165" s="992"/>
      <c r="BC165" s="992"/>
      <c r="BD165" s="992"/>
      <c r="BE165" s="992"/>
      <c r="BF165" s="992"/>
      <c r="BG165" s="992"/>
      <c r="BH165" s="992"/>
      <c r="BI165" s="992"/>
      <c r="BJ165" s="992"/>
      <c r="BK165" s="992"/>
      <c r="BL165" s="992"/>
      <c r="BM165" s="992"/>
      <c r="BN165" s="992"/>
      <c r="BO165" s="992"/>
      <c r="BP165" s="992"/>
      <c r="BQ165" s="992"/>
      <c r="BR165" s="992"/>
      <c r="BS165" s="992"/>
      <c r="BT165" s="992"/>
      <c r="BU165" s="992"/>
      <c r="BV165" s="992"/>
      <c r="BW165" s="992"/>
      <c r="BX165" s="992"/>
      <c r="BY165" s="992"/>
      <c r="BZ165" s="992"/>
      <c r="CA165" s="992"/>
      <c r="CB165" s="992"/>
      <c r="CC165" s="992"/>
      <c r="CD165" s="992"/>
      <c r="CE165" s="992"/>
      <c r="CF165" s="992"/>
      <c r="CG165" s="992"/>
      <c r="CH165" s="992"/>
      <c r="CI165" s="992"/>
      <c r="CJ165" s="992"/>
      <c r="CK165" s="992"/>
      <c r="CL165" s="992"/>
      <c r="CM165" s="992"/>
      <c r="CN165" s="992"/>
      <c r="CO165" s="992"/>
      <c r="CP165" s="992"/>
      <c r="CQ165" s="992"/>
      <c r="CR165" s="992"/>
      <c r="CS165" s="992"/>
      <c r="CT165" s="992"/>
      <c r="CU165" s="992"/>
      <c r="CV165" s="992"/>
      <c r="CW165" s="992"/>
      <c r="CX165" s="992"/>
      <c r="CY165" s="992"/>
      <c r="CZ165" s="992"/>
      <c r="DA165" s="992"/>
      <c r="DB165" s="992"/>
      <c r="DC165" s="992"/>
      <c r="DD165" s="992"/>
      <c r="DE165" s="992"/>
      <c r="DF165" s="992"/>
      <c r="DG165" s="992"/>
      <c r="DH165" s="992"/>
      <c r="DI165" s="992"/>
      <c r="DJ165" s="992"/>
      <c r="DK165" s="992"/>
      <c r="DL165" s="992"/>
      <c r="DM165" s="992"/>
      <c r="DN165" s="992"/>
      <c r="DO165" s="992"/>
      <c r="DP165" s="992"/>
      <c r="DQ165" s="992"/>
      <c r="DR165" s="992"/>
      <c r="DS165" s="992"/>
      <c r="DT165" s="992"/>
      <c r="DU165" s="992"/>
      <c r="DV165" s="992"/>
      <c r="DW165" s="992"/>
      <c r="DX165" s="992"/>
      <c r="DY165" s="992"/>
      <c r="DZ165" s="992"/>
      <c r="EA165" s="992"/>
      <c r="EB165" s="992"/>
      <c r="EC165" s="992"/>
      <c r="ED165" s="992"/>
      <c r="EE165" s="992"/>
      <c r="EF165" s="992"/>
      <c r="EG165" s="992"/>
      <c r="EH165" s="992"/>
      <c r="EI165" s="992"/>
      <c r="EJ165" s="992"/>
      <c r="EK165" s="992"/>
      <c r="EL165" s="992"/>
      <c r="EM165" s="992"/>
      <c r="EN165" s="992"/>
      <c r="EO165" s="992"/>
      <c r="EP165" s="992"/>
      <c r="EQ165" s="992"/>
      <c r="ER165" s="992"/>
      <c r="ES165" s="992"/>
      <c r="ET165" s="992"/>
      <c r="EU165" s="992"/>
      <c r="EV165" s="992"/>
      <c r="EW165" s="992"/>
      <c r="EX165" s="992"/>
      <c r="EY165" s="992"/>
      <c r="EZ165" s="992"/>
      <c r="FA165" s="992"/>
      <c r="FB165" s="992"/>
      <c r="FC165" s="992"/>
      <c r="FD165" s="992"/>
      <c r="FE165" s="992"/>
      <c r="FF165" s="992"/>
      <c r="FG165" s="992"/>
      <c r="FH165" s="992"/>
      <c r="FI165" s="992"/>
      <c r="FJ165" s="992"/>
      <c r="FK165" s="992"/>
      <c r="FL165" s="992"/>
      <c r="FM165" s="992"/>
      <c r="FN165" s="992"/>
      <c r="FO165" s="992"/>
      <c r="FP165" s="992"/>
      <c r="FQ165" s="992"/>
      <c r="FR165" s="992"/>
      <c r="FS165" s="992"/>
      <c r="FT165" s="992"/>
      <c r="FU165" s="992"/>
      <c r="FV165" s="992"/>
      <c r="FW165" s="992"/>
      <c r="FX165" s="992"/>
      <c r="FY165" s="992"/>
      <c r="FZ165" s="992"/>
      <c r="GA165" s="992"/>
      <c r="GB165" s="992"/>
      <c r="GC165" s="992"/>
      <c r="GD165" s="992"/>
      <c r="GE165" s="992"/>
      <c r="GF165" s="992"/>
      <c r="GG165" s="992"/>
      <c r="GH165" s="992"/>
      <c r="GI165" s="992"/>
      <c r="GJ165" s="992"/>
      <c r="GK165" s="992"/>
      <c r="GL165" s="992"/>
      <c r="GM165" s="992"/>
      <c r="GN165" s="992"/>
      <c r="GO165" s="992"/>
      <c r="GP165" s="992"/>
      <c r="GQ165" s="992"/>
      <c r="GR165" s="992"/>
      <c r="GS165" s="992"/>
      <c r="GT165" s="992"/>
      <c r="GU165" s="992"/>
      <c r="GV165" s="992"/>
      <c r="GW165" s="992"/>
      <c r="GX165" s="992"/>
      <c r="GY165" s="992"/>
      <c r="GZ165" s="992"/>
      <c r="HA165" s="992"/>
      <c r="HB165" s="992"/>
      <c r="HC165" s="992"/>
      <c r="HD165" s="992"/>
      <c r="HE165" s="992"/>
      <c r="HF165" s="992"/>
      <c r="HG165" s="992"/>
      <c r="HH165" s="992"/>
      <c r="HI165" s="992"/>
      <c r="HJ165" s="992"/>
      <c r="HK165" s="992"/>
      <c r="HL165" s="992"/>
      <c r="HM165" s="992"/>
      <c r="HN165" s="992"/>
      <c r="HO165" s="992"/>
      <c r="HP165" s="992"/>
      <c r="HQ165" s="992"/>
      <c r="HR165" s="992"/>
      <c r="HS165" s="992"/>
      <c r="HT165" s="992"/>
      <c r="HU165" s="992"/>
      <c r="HV165" s="992"/>
      <c r="HW165" s="992"/>
      <c r="HX165" s="992"/>
      <c r="HY165" s="992"/>
      <c r="HZ165" s="992"/>
      <c r="IA165" s="992"/>
      <c r="IB165" s="992"/>
      <c r="IC165" s="992"/>
      <c r="ID165" s="992"/>
      <c r="IE165" s="992"/>
      <c r="IF165" s="992"/>
      <c r="IG165" s="992"/>
      <c r="IH165" s="992"/>
      <c r="II165" s="992"/>
      <c r="IJ165" s="992"/>
      <c r="IK165" s="992"/>
      <c r="IL165" s="992"/>
      <c r="IM165" s="992"/>
      <c r="IN165" s="992"/>
      <c r="IO165" s="992"/>
      <c r="IP165" s="992"/>
      <c r="IQ165" s="992"/>
      <c r="IR165" s="992"/>
      <c r="IS165" s="992"/>
      <c r="IT165" s="992"/>
      <c r="IU165" s="992"/>
    </row>
    <row r="166" spans="1:255" customFormat="1" ht="15.75" x14ac:dyDescent="0.2">
      <c r="A166" s="998" t="s">
        <v>900</v>
      </c>
      <c r="B166" s="998"/>
      <c r="C166" s="998"/>
      <c r="D166" s="998"/>
      <c r="E166" s="998"/>
      <c r="F166" s="998"/>
      <c r="G166" s="998"/>
      <c r="H166" s="846"/>
      <c r="I166" s="81"/>
    </row>
    <row r="167" spans="1:255" s="843" customFormat="1" ht="28.5" customHeight="1" x14ac:dyDescent="0.2">
      <c r="A167" s="992" t="s">
        <v>901</v>
      </c>
      <c r="B167" s="992"/>
      <c r="C167" s="992"/>
      <c r="D167" s="992"/>
      <c r="E167" s="992"/>
      <c r="F167" s="992"/>
      <c r="G167" s="992"/>
      <c r="H167" s="992"/>
      <c r="I167" s="992"/>
      <c r="J167" s="992"/>
      <c r="K167" s="992"/>
      <c r="L167" s="992"/>
      <c r="M167" s="992"/>
      <c r="N167" s="992"/>
      <c r="O167" s="992"/>
      <c r="P167" s="992"/>
      <c r="Q167" s="992"/>
      <c r="R167" s="992"/>
      <c r="S167" s="992"/>
      <c r="T167" s="992"/>
      <c r="U167" s="992"/>
      <c r="V167" s="992"/>
      <c r="W167" s="992"/>
      <c r="X167" s="992"/>
      <c r="Y167" s="992"/>
      <c r="Z167" s="992"/>
      <c r="AA167" s="992"/>
      <c r="AB167" s="992"/>
      <c r="AC167" s="992"/>
      <c r="AD167" s="992"/>
      <c r="AE167" s="992"/>
      <c r="AF167" s="992"/>
      <c r="AG167" s="992"/>
      <c r="AH167" s="992"/>
      <c r="AI167" s="992"/>
      <c r="AJ167" s="992"/>
      <c r="AK167" s="992"/>
      <c r="AL167" s="992"/>
      <c r="AM167" s="992"/>
      <c r="AN167" s="992"/>
      <c r="AO167" s="992"/>
      <c r="AP167" s="992"/>
      <c r="AQ167" s="992"/>
      <c r="AR167" s="992"/>
      <c r="AS167" s="992"/>
      <c r="AT167" s="992"/>
      <c r="AU167" s="992"/>
      <c r="AV167" s="992"/>
      <c r="AW167" s="992"/>
      <c r="AX167" s="992"/>
      <c r="AY167" s="992"/>
      <c r="AZ167" s="992"/>
      <c r="BA167" s="992"/>
      <c r="BB167" s="992"/>
      <c r="BC167" s="992"/>
      <c r="BD167" s="992"/>
      <c r="BE167" s="992"/>
      <c r="BF167" s="992"/>
      <c r="BG167" s="992"/>
      <c r="BH167" s="992"/>
      <c r="BI167" s="992"/>
      <c r="BJ167" s="992"/>
      <c r="BK167" s="992"/>
      <c r="BL167" s="992"/>
      <c r="BM167" s="992"/>
      <c r="BN167" s="992"/>
      <c r="BO167" s="992"/>
      <c r="BP167" s="992"/>
      <c r="BQ167" s="992"/>
      <c r="BR167" s="992"/>
      <c r="BS167" s="992"/>
      <c r="BT167" s="992"/>
      <c r="BU167" s="992"/>
      <c r="BV167" s="992"/>
      <c r="BW167" s="992"/>
      <c r="BX167" s="992"/>
      <c r="BY167" s="992"/>
      <c r="BZ167" s="992"/>
      <c r="CA167" s="992"/>
      <c r="CB167" s="992"/>
      <c r="CC167" s="992"/>
      <c r="CD167" s="992"/>
      <c r="CE167" s="992"/>
      <c r="CF167" s="992"/>
      <c r="CG167" s="992"/>
      <c r="CH167" s="992"/>
      <c r="CI167" s="992"/>
      <c r="CJ167" s="992"/>
      <c r="CK167" s="992"/>
      <c r="CL167" s="992"/>
      <c r="CM167" s="992"/>
      <c r="CN167" s="992"/>
      <c r="CO167" s="992"/>
      <c r="CP167" s="992"/>
      <c r="CQ167" s="992"/>
      <c r="CR167" s="992"/>
      <c r="CS167" s="992"/>
      <c r="CT167" s="992"/>
      <c r="CU167" s="992"/>
      <c r="CV167" s="992"/>
      <c r="CW167" s="992"/>
      <c r="CX167" s="992"/>
      <c r="CY167" s="992"/>
      <c r="CZ167" s="992"/>
      <c r="DA167" s="992"/>
      <c r="DB167" s="992"/>
      <c r="DC167" s="992"/>
      <c r="DD167" s="992"/>
      <c r="DE167" s="992"/>
      <c r="DF167" s="992"/>
      <c r="DG167" s="992"/>
      <c r="DH167" s="992"/>
      <c r="DI167" s="992"/>
      <c r="DJ167" s="992"/>
      <c r="DK167" s="992"/>
      <c r="DL167" s="992"/>
      <c r="DM167" s="992"/>
      <c r="DN167" s="992"/>
      <c r="DO167" s="992"/>
      <c r="DP167" s="992"/>
      <c r="DQ167" s="992"/>
      <c r="DR167" s="992"/>
      <c r="DS167" s="992"/>
      <c r="DT167" s="992"/>
      <c r="DU167" s="992"/>
      <c r="DV167" s="992"/>
      <c r="DW167" s="992"/>
      <c r="DX167" s="992"/>
      <c r="DY167" s="992"/>
      <c r="DZ167" s="992"/>
      <c r="EA167" s="992"/>
      <c r="EB167" s="992"/>
      <c r="EC167" s="992"/>
      <c r="ED167" s="992"/>
      <c r="EE167" s="992"/>
      <c r="EF167" s="992"/>
      <c r="EG167" s="992"/>
      <c r="EH167" s="992"/>
      <c r="EI167" s="992"/>
      <c r="EJ167" s="992"/>
      <c r="EK167" s="992"/>
      <c r="EL167" s="992"/>
      <c r="EM167" s="992"/>
      <c r="EN167" s="992"/>
      <c r="EO167" s="992"/>
      <c r="EP167" s="992"/>
      <c r="EQ167" s="992"/>
      <c r="ER167" s="992"/>
      <c r="ES167" s="992"/>
      <c r="ET167" s="992"/>
      <c r="EU167" s="992"/>
      <c r="EV167" s="992"/>
      <c r="EW167" s="992"/>
      <c r="EX167" s="992"/>
      <c r="EY167" s="992"/>
      <c r="EZ167" s="992"/>
      <c r="FA167" s="992"/>
      <c r="FB167" s="992"/>
      <c r="FC167" s="992"/>
      <c r="FD167" s="992"/>
      <c r="FE167" s="992"/>
      <c r="FF167" s="992"/>
      <c r="FG167" s="992"/>
      <c r="FH167" s="992"/>
      <c r="FI167" s="992"/>
      <c r="FJ167" s="992"/>
      <c r="FK167" s="992"/>
      <c r="FL167" s="992"/>
      <c r="FM167" s="992"/>
      <c r="FN167" s="992"/>
      <c r="FO167" s="992"/>
      <c r="FP167" s="992"/>
      <c r="FQ167" s="992"/>
      <c r="FR167" s="992"/>
      <c r="FS167" s="992"/>
      <c r="FT167" s="992"/>
      <c r="FU167" s="992"/>
      <c r="FV167" s="992"/>
      <c r="FW167" s="992"/>
      <c r="FX167" s="992"/>
      <c r="FY167" s="992"/>
      <c r="FZ167" s="992"/>
      <c r="GA167" s="992"/>
      <c r="GB167" s="992"/>
      <c r="GC167" s="992"/>
      <c r="GD167" s="992"/>
      <c r="GE167" s="992"/>
      <c r="GF167" s="992"/>
      <c r="GG167" s="992"/>
      <c r="GH167" s="992"/>
      <c r="GI167" s="992"/>
      <c r="GJ167" s="992"/>
      <c r="GK167" s="992"/>
      <c r="GL167" s="992"/>
      <c r="GM167" s="992"/>
      <c r="GN167" s="992"/>
      <c r="GO167" s="992"/>
      <c r="GP167" s="992"/>
      <c r="GQ167" s="992"/>
      <c r="GR167" s="992"/>
      <c r="GS167" s="992"/>
      <c r="GT167" s="992"/>
      <c r="GU167" s="992"/>
      <c r="GV167" s="992"/>
      <c r="GW167" s="992"/>
      <c r="GX167" s="992"/>
      <c r="GY167" s="992"/>
      <c r="GZ167" s="992"/>
      <c r="HA167" s="992"/>
      <c r="HB167" s="992"/>
      <c r="HC167" s="992"/>
      <c r="HD167" s="992"/>
      <c r="HE167" s="992"/>
      <c r="HF167" s="992"/>
      <c r="HG167" s="992"/>
      <c r="HH167" s="992"/>
      <c r="HI167" s="992"/>
      <c r="HJ167" s="992"/>
      <c r="HK167" s="992"/>
      <c r="HL167" s="992"/>
      <c r="HM167" s="992"/>
      <c r="HN167" s="992"/>
      <c r="HO167" s="992"/>
      <c r="HP167" s="992"/>
      <c r="HQ167" s="992"/>
      <c r="HR167" s="992"/>
      <c r="HS167" s="992"/>
      <c r="HT167" s="992"/>
      <c r="HU167" s="992"/>
      <c r="HV167" s="992"/>
      <c r="HW167" s="992"/>
      <c r="HX167" s="992"/>
      <c r="HY167" s="992"/>
      <c r="HZ167" s="992"/>
      <c r="IA167" s="992"/>
      <c r="IB167" s="992"/>
      <c r="IC167" s="992"/>
      <c r="ID167" s="992"/>
      <c r="IE167" s="992"/>
      <c r="IF167" s="992"/>
      <c r="IG167" s="992"/>
      <c r="IH167" s="992"/>
      <c r="II167" s="992"/>
      <c r="IJ167" s="992"/>
      <c r="IK167" s="992"/>
      <c r="IL167" s="992"/>
      <c r="IM167" s="992"/>
      <c r="IN167" s="992"/>
      <c r="IO167" s="992"/>
      <c r="IP167" s="992"/>
      <c r="IQ167" s="992"/>
      <c r="IR167" s="992"/>
      <c r="IS167" s="992"/>
      <c r="IT167" s="992"/>
      <c r="IU167" s="992"/>
    </row>
    <row r="168" spans="1:255" s="843" customFormat="1" ht="62.25" customHeight="1" x14ac:dyDescent="0.2">
      <c r="A168" s="992" t="s">
        <v>902</v>
      </c>
      <c r="B168" s="992"/>
      <c r="C168" s="992"/>
      <c r="D168" s="992"/>
      <c r="E168" s="992"/>
      <c r="F168" s="992"/>
      <c r="G168" s="992"/>
      <c r="H168" s="992"/>
      <c r="I168" s="992"/>
      <c r="J168" s="992"/>
      <c r="K168" s="992"/>
      <c r="L168" s="992"/>
      <c r="M168" s="992"/>
      <c r="N168" s="992"/>
      <c r="O168" s="992"/>
      <c r="P168" s="992"/>
      <c r="Q168" s="992"/>
      <c r="R168" s="992"/>
      <c r="S168" s="992"/>
      <c r="T168" s="992"/>
      <c r="U168" s="992"/>
      <c r="V168" s="992"/>
      <c r="W168" s="992"/>
      <c r="X168" s="992"/>
      <c r="Y168" s="992"/>
      <c r="Z168" s="992"/>
      <c r="AA168" s="992"/>
      <c r="AB168" s="992"/>
      <c r="AC168" s="992"/>
      <c r="AD168" s="992"/>
      <c r="AE168" s="992"/>
      <c r="AF168" s="992"/>
      <c r="AG168" s="992"/>
      <c r="AH168" s="992"/>
      <c r="AI168" s="992"/>
      <c r="AJ168" s="992"/>
      <c r="AK168" s="992"/>
      <c r="AL168" s="992"/>
      <c r="AM168" s="992"/>
      <c r="AN168" s="992"/>
      <c r="AO168" s="992"/>
      <c r="AP168" s="992"/>
      <c r="AQ168" s="992"/>
      <c r="AR168" s="992"/>
      <c r="AS168" s="992"/>
      <c r="AT168" s="992"/>
      <c r="AU168" s="992"/>
      <c r="AV168" s="992"/>
      <c r="AW168" s="992"/>
      <c r="AX168" s="992"/>
      <c r="AY168" s="992"/>
      <c r="AZ168" s="992"/>
      <c r="BA168" s="992"/>
      <c r="BB168" s="992"/>
      <c r="BC168" s="992"/>
      <c r="BD168" s="992"/>
      <c r="BE168" s="992"/>
      <c r="BF168" s="992"/>
      <c r="BG168" s="992"/>
      <c r="BH168" s="992"/>
      <c r="BI168" s="992"/>
      <c r="BJ168" s="992"/>
      <c r="BK168" s="992"/>
      <c r="BL168" s="992"/>
      <c r="BM168" s="992"/>
      <c r="BN168" s="992"/>
      <c r="BO168" s="992"/>
      <c r="BP168" s="992"/>
      <c r="BQ168" s="992"/>
      <c r="BR168" s="992"/>
      <c r="BS168" s="992"/>
      <c r="BT168" s="992"/>
      <c r="BU168" s="992"/>
      <c r="BV168" s="992"/>
      <c r="BW168" s="992"/>
      <c r="BX168" s="992"/>
      <c r="BY168" s="992"/>
      <c r="BZ168" s="992"/>
      <c r="CA168" s="992"/>
      <c r="CB168" s="992"/>
      <c r="CC168" s="992"/>
      <c r="CD168" s="992"/>
      <c r="CE168" s="992"/>
      <c r="CF168" s="992"/>
      <c r="CG168" s="992"/>
      <c r="CH168" s="992"/>
      <c r="CI168" s="992"/>
      <c r="CJ168" s="992"/>
      <c r="CK168" s="992"/>
      <c r="CL168" s="992"/>
      <c r="CM168" s="992"/>
      <c r="CN168" s="992"/>
      <c r="CO168" s="992"/>
      <c r="CP168" s="992"/>
      <c r="CQ168" s="992"/>
      <c r="CR168" s="992"/>
      <c r="CS168" s="992"/>
      <c r="CT168" s="992"/>
      <c r="CU168" s="992"/>
      <c r="CV168" s="992"/>
      <c r="CW168" s="992"/>
      <c r="CX168" s="992"/>
      <c r="CY168" s="992"/>
      <c r="CZ168" s="992"/>
      <c r="DA168" s="992"/>
      <c r="DB168" s="992"/>
      <c r="DC168" s="992"/>
      <c r="DD168" s="992"/>
      <c r="DE168" s="992"/>
      <c r="DF168" s="992"/>
      <c r="DG168" s="992"/>
      <c r="DH168" s="992"/>
      <c r="DI168" s="992"/>
      <c r="DJ168" s="992"/>
      <c r="DK168" s="992"/>
      <c r="DL168" s="992"/>
      <c r="DM168" s="992"/>
      <c r="DN168" s="992"/>
      <c r="DO168" s="992"/>
      <c r="DP168" s="992"/>
      <c r="DQ168" s="992"/>
      <c r="DR168" s="992"/>
      <c r="DS168" s="992"/>
      <c r="DT168" s="992"/>
      <c r="DU168" s="992"/>
      <c r="DV168" s="992"/>
      <c r="DW168" s="992"/>
      <c r="DX168" s="992"/>
      <c r="DY168" s="992"/>
      <c r="DZ168" s="992"/>
      <c r="EA168" s="992"/>
      <c r="EB168" s="992"/>
      <c r="EC168" s="992"/>
      <c r="ED168" s="992"/>
      <c r="EE168" s="992"/>
      <c r="EF168" s="992"/>
      <c r="EG168" s="992"/>
      <c r="EH168" s="992"/>
      <c r="EI168" s="992"/>
      <c r="EJ168" s="992"/>
      <c r="EK168" s="992"/>
      <c r="EL168" s="992"/>
      <c r="EM168" s="992"/>
      <c r="EN168" s="992"/>
      <c r="EO168" s="992"/>
      <c r="EP168" s="992"/>
      <c r="EQ168" s="992"/>
      <c r="ER168" s="992"/>
      <c r="ES168" s="992"/>
      <c r="ET168" s="992"/>
      <c r="EU168" s="992"/>
      <c r="EV168" s="992"/>
      <c r="EW168" s="992"/>
      <c r="EX168" s="992"/>
      <c r="EY168" s="992"/>
      <c r="EZ168" s="992"/>
      <c r="FA168" s="992"/>
      <c r="FB168" s="992"/>
      <c r="FC168" s="992"/>
      <c r="FD168" s="992"/>
      <c r="FE168" s="992"/>
      <c r="FF168" s="992"/>
      <c r="FG168" s="992"/>
      <c r="FH168" s="992"/>
      <c r="FI168" s="992"/>
      <c r="FJ168" s="992"/>
      <c r="FK168" s="992"/>
      <c r="FL168" s="992"/>
      <c r="FM168" s="992"/>
      <c r="FN168" s="992"/>
      <c r="FO168" s="992"/>
      <c r="FP168" s="992"/>
      <c r="FQ168" s="992"/>
      <c r="FR168" s="992"/>
      <c r="FS168" s="992"/>
      <c r="FT168" s="992"/>
      <c r="FU168" s="992"/>
      <c r="FV168" s="992"/>
      <c r="FW168" s="992"/>
      <c r="FX168" s="992"/>
      <c r="FY168" s="992"/>
      <c r="FZ168" s="992"/>
      <c r="GA168" s="992"/>
      <c r="GB168" s="992"/>
      <c r="GC168" s="992"/>
      <c r="GD168" s="992"/>
      <c r="GE168" s="992"/>
      <c r="GF168" s="992"/>
      <c r="GG168" s="992"/>
      <c r="GH168" s="992"/>
      <c r="GI168" s="992"/>
      <c r="GJ168" s="992"/>
      <c r="GK168" s="992"/>
      <c r="GL168" s="992"/>
      <c r="GM168" s="992"/>
      <c r="GN168" s="992"/>
      <c r="GO168" s="992"/>
      <c r="GP168" s="992"/>
      <c r="GQ168" s="992"/>
      <c r="GR168" s="992"/>
      <c r="GS168" s="992"/>
      <c r="GT168" s="992"/>
      <c r="GU168" s="992"/>
      <c r="GV168" s="992"/>
      <c r="GW168" s="992"/>
      <c r="GX168" s="992"/>
      <c r="GY168" s="992"/>
      <c r="GZ168" s="992"/>
      <c r="HA168" s="992"/>
      <c r="HB168" s="992"/>
      <c r="HC168" s="992"/>
      <c r="HD168" s="992"/>
      <c r="HE168" s="992"/>
      <c r="HF168" s="992"/>
      <c r="HG168" s="992"/>
      <c r="HH168" s="992"/>
      <c r="HI168" s="992"/>
      <c r="HJ168" s="992"/>
      <c r="HK168" s="992"/>
      <c r="HL168" s="992"/>
      <c r="HM168" s="992"/>
      <c r="HN168" s="992"/>
      <c r="HO168" s="992"/>
      <c r="HP168" s="992"/>
      <c r="HQ168" s="992"/>
      <c r="HR168" s="992"/>
      <c r="HS168" s="992"/>
      <c r="HT168" s="992"/>
      <c r="HU168" s="992"/>
      <c r="HV168" s="992"/>
      <c r="HW168" s="992"/>
      <c r="HX168" s="992"/>
      <c r="HY168" s="992"/>
      <c r="HZ168" s="992"/>
      <c r="IA168" s="992"/>
      <c r="IB168" s="992"/>
      <c r="IC168" s="992"/>
      <c r="ID168" s="992"/>
      <c r="IE168" s="992"/>
      <c r="IF168" s="992"/>
      <c r="IG168" s="992"/>
      <c r="IH168" s="992"/>
      <c r="II168" s="992"/>
      <c r="IJ168" s="992"/>
      <c r="IK168" s="992"/>
      <c r="IL168" s="992"/>
      <c r="IM168" s="992"/>
      <c r="IN168" s="992"/>
      <c r="IO168" s="992"/>
      <c r="IP168" s="992"/>
      <c r="IQ168" s="992"/>
      <c r="IR168" s="992"/>
      <c r="IS168" s="992"/>
      <c r="IT168" s="992"/>
      <c r="IU168" s="992"/>
    </row>
    <row r="169" spans="1:255" customFormat="1" ht="32.25" customHeight="1" x14ac:dyDescent="0.2">
      <c r="A169" s="992" t="s">
        <v>903</v>
      </c>
      <c r="B169" s="992"/>
      <c r="C169" s="992"/>
      <c r="D169" s="992"/>
      <c r="E169" s="992"/>
      <c r="F169" s="992"/>
      <c r="G169" s="992"/>
      <c r="H169" s="992"/>
      <c r="I169" s="992"/>
    </row>
    <row r="170" spans="1:255" customFormat="1" ht="15.75" x14ac:dyDescent="0.2">
      <c r="A170" s="997" t="s">
        <v>904</v>
      </c>
      <c r="B170" s="997"/>
      <c r="C170" s="997"/>
      <c r="D170" s="997"/>
      <c r="E170" s="997"/>
      <c r="F170" s="997"/>
      <c r="G170" s="997"/>
      <c r="H170" s="845"/>
      <c r="I170" s="81"/>
    </row>
    <row r="171" spans="1:255" customFormat="1" ht="89.25" customHeight="1" x14ac:dyDescent="0.2">
      <c r="A171" s="992" t="s">
        <v>905</v>
      </c>
      <c r="B171" s="992"/>
      <c r="C171" s="992"/>
      <c r="D171" s="992"/>
      <c r="E171" s="992"/>
      <c r="F171" s="992"/>
      <c r="G171" s="992"/>
      <c r="H171" s="992"/>
      <c r="I171" s="992"/>
    </row>
    <row r="172" spans="1:255" customFormat="1" ht="15.75" x14ac:dyDescent="0.2">
      <c r="A172" s="998" t="s">
        <v>906</v>
      </c>
      <c r="B172" s="998"/>
      <c r="C172" s="998"/>
      <c r="D172" s="998"/>
      <c r="E172" s="998"/>
      <c r="F172" s="998"/>
      <c r="G172" s="998"/>
      <c r="H172" s="846"/>
      <c r="I172" s="81"/>
    </row>
    <row r="173" spans="1:255" customFormat="1" ht="103.5" customHeight="1" x14ac:dyDescent="0.2">
      <c r="A173" s="992" t="s">
        <v>907</v>
      </c>
      <c r="B173" s="992"/>
      <c r="C173" s="992"/>
      <c r="D173" s="992"/>
      <c r="E173" s="992"/>
      <c r="F173" s="992"/>
      <c r="G173" s="992"/>
      <c r="H173" s="992"/>
      <c r="I173" s="992"/>
    </row>
    <row r="174" spans="1:255" customFormat="1" ht="15.75" customHeight="1" x14ac:dyDescent="0.25">
      <c r="A174" s="765" t="s">
        <v>908</v>
      </c>
      <c r="B174" s="748"/>
      <c r="C174" s="748"/>
      <c r="D174" s="756"/>
      <c r="E174" s="999"/>
      <c r="F174" s="999"/>
      <c r="G174" s="999"/>
      <c r="H174" s="849"/>
      <c r="I174" s="81"/>
    </row>
    <row r="175" spans="1:255" customFormat="1" ht="15.75" x14ac:dyDescent="0.25">
      <c r="A175" s="995" t="s">
        <v>909</v>
      </c>
      <c r="B175" s="995"/>
      <c r="C175" s="995"/>
      <c r="D175" s="995"/>
      <c r="E175" s="850" t="s">
        <v>910</v>
      </c>
      <c r="F175" s="851"/>
      <c r="G175" s="850" t="s">
        <v>910</v>
      </c>
      <c r="H175" s="852"/>
      <c r="I175" s="81"/>
    </row>
    <row r="176" spans="1:255" customFormat="1" ht="15.75" x14ac:dyDescent="0.25">
      <c r="A176" s="995"/>
      <c r="B176" s="995"/>
      <c r="C176" s="995"/>
      <c r="D176" s="995"/>
      <c r="E176" s="833">
        <v>2018</v>
      </c>
      <c r="F176" s="737"/>
      <c r="G176" s="833">
        <v>2017</v>
      </c>
      <c r="H176" s="797"/>
      <c r="I176" s="81"/>
    </row>
    <row r="177" spans="1:9" customFormat="1" ht="15.75" x14ac:dyDescent="0.25">
      <c r="A177" s="748"/>
      <c r="B177" s="748" t="s">
        <v>911</v>
      </c>
      <c r="C177" s="853"/>
      <c r="D177" s="736"/>
      <c r="E177" s="853">
        <f>+'17 Y 18'!C9</f>
        <v>901.42</v>
      </c>
      <c r="F177" s="854"/>
      <c r="G177" s="853">
        <f>+'17 Y 18'!E9</f>
        <v>100007.3</v>
      </c>
      <c r="H177" s="855"/>
      <c r="I177" s="81"/>
    </row>
    <row r="178" spans="1:9" customFormat="1" ht="15.75" customHeight="1" x14ac:dyDescent="0.25">
      <c r="A178" s="748"/>
      <c r="B178" s="856" t="s">
        <v>912</v>
      </c>
      <c r="C178" s="853"/>
      <c r="D178" s="736"/>
      <c r="E178" s="853">
        <f>+'17 Y 18'!C8</f>
        <v>300000</v>
      </c>
      <c r="F178" s="823"/>
      <c r="G178" s="853">
        <f>+'17 Y 18'!E8</f>
        <v>0</v>
      </c>
      <c r="H178" s="855"/>
      <c r="I178" s="81"/>
    </row>
    <row r="179" spans="1:9" customFormat="1" ht="16.5" thickBot="1" x14ac:dyDescent="0.3">
      <c r="A179" s="748"/>
      <c r="B179" s="856" t="s">
        <v>913</v>
      </c>
      <c r="C179" s="853"/>
      <c r="D179" s="736"/>
      <c r="E179" s="838">
        <f>SUM(E177:E178)</f>
        <v>300901.42</v>
      </c>
      <c r="F179" s="749"/>
      <c r="G179" s="838">
        <f>SUM(G177:G178)</f>
        <v>100007.3</v>
      </c>
      <c r="H179" s="835"/>
      <c r="I179" s="81"/>
    </row>
    <row r="180" spans="1:9" customFormat="1" ht="16.5" thickTop="1" x14ac:dyDescent="0.25">
      <c r="A180" s="765" t="s">
        <v>992</v>
      </c>
      <c r="B180" s="748"/>
      <c r="C180" s="748"/>
      <c r="D180" s="736"/>
      <c r="E180" s="748"/>
      <c r="F180" s="748"/>
      <c r="G180" s="748"/>
      <c r="H180" s="749"/>
      <c r="I180" s="81"/>
    </row>
    <row r="181" spans="1:9" customFormat="1" ht="15.75" x14ac:dyDescent="0.25">
      <c r="A181" s="748" t="s">
        <v>993</v>
      </c>
      <c r="B181" s="748"/>
      <c r="C181" s="748"/>
      <c r="D181" s="736"/>
      <c r="E181" s="859"/>
      <c r="F181" s="860"/>
      <c r="G181" s="860"/>
      <c r="H181" s="861"/>
      <c r="I181" s="81"/>
    </row>
    <row r="182" spans="1:9" customFormat="1" ht="15.75" x14ac:dyDescent="0.25">
      <c r="A182" s="747"/>
      <c r="B182" s="747"/>
      <c r="C182" s="748"/>
      <c r="D182" s="736"/>
      <c r="E182" s="859" t="str">
        <f>+E175</f>
        <v>31 DE DIC</v>
      </c>
      <c r="F182" s="860"/>
      <c r="G182" s="859" t="str">
        <f>+G175</f>
        <v>31 DE DIC</v>
      </c>
      <c r="H182" s="862"/>
      <c r="I182" s="81"/>
    </row>
    <row r="183" spans="1:9" customFormat="1" ht="15.75" x14ac:dyDescent="0.25">
      <c r="A183" s="747"/>
      <c r="B183" s="863"/>
      <c r="C183" s="748"/>
      <c r="D183" s="736"/>
      <c r="E183" s="833">
        <f>+E176</f>
        <v>2018</v>
      </c>
      <c r="F183" s="737"/>
      <c r="G183" s="833">
        <f>+G176</f>
        <v>2017</v>
      </c>
      <c r="H183" s="861"/>
      <c r="I183" s="81"/>
    </row>
    <row r="184" spans="1:9" customFormat="1" ht="15.75" x14ac:dyDescent="0.25">
      <c r="A184" s="864"/>
      <c r="B184" s="748" t="s">
        <v>806</v>
      </c>
      <c r="C184" s="748"/>
      <c r="D184" s="865"/>
      <c r="E184" s="758">
        <f>+E13</f>
        <v>800000</v>
      </c>
      <c r="F184" s="758"/>
      <c r="G184" s="758">
        <f>+G13</f>
        <v>500000</v>
      </c>
      <c r="H184" s="769"/>
      <c r="I184" s="81"/>
    </row>
    <row r="185" spans="1:9" customFormat="1" ht="16.5" thickBot="1" x14ac:dyDescent="0.3">
      <c r="A185" s="747"/>
      <c r="B185" s="774"/>
      <c r="C185" s="748"/>
      <c r="D185" s="736"/>
      <c r="E185" s="866">
        <f>SUM(E184:E184)</f>
        <v>800000</v>
      </c>
      <c r="F185" s="769"/>
      <c r="G185" s="866">
        <f>SUM(G184:G184)</f>
        <v>500000</v>
      </c>
      <c r="H185" s="764"/>
      <c r="I185" s="81"/>
    </row>
    <row r="186" spans="1:9" customFormat="1" ht="16.5" thickTop="1" x14ac:dyDescent="0.25">
      <c r="A186" s="765" t="s">
        <v>999</v>
      </c>
      <c r="B186" s="748"/>
      <c r="C186" s="748"/>
      <c r="D186" s="736"/>
      <c r="E186" s="737"/>
      <c r="F186" s="737"/>
      <c r="G186" s="748"/>
      <c r="H186" s="749"/>
      <c r="I186" s="81"/>
    </row>
    <row r="187" spans="1:9" customFormat="1" ht="15.75" x14ac:dyDescent="0.25">
      <c r="A187" s="853" t="s">
        <v>916</v>
      </c>
      <c r="B187" s="853"/>
      <c r="C187" s="853"/>
      <c r="D187" s="872"/>
      <c r="E187" s="868" t="s">
        <v>910</v>
      </c>
      <c r="F187" s="737"/>
      <c r="G187" s="868" t="s">
        <v>910</v>
      </c>
      <c r="H187" s="869"/>
      <c r="I187" s="81"/>
    </row>
    <row r="188" spans="1:9" customFormat="1" ht="15.75" x14ac:dyDescent="0.25">
      <c r="A188" s="853"/>
      <c r="B188" s="853"/>
      <c r="C188" s="853"/>
      <c r="D188" s="872"/>
      <c r="E188" s="833">
        <v>2018</v>
      </c>
      <c r="F188" s="737"/>
      <c r="G188" s="833">
        <v>2017</v>
      </c>
      <c r="H188" s="797"/>
      <c r="I188" s="81"/>
    </row>
    <row r="189" spans="1:9" customFormat="1" ht="16.5" customHeight="1" x14ac:dyDescent="0.25">
      <c r="A189" s="853"/>
      <c r="B189" s="748" t="s">
        <v>917</v>
      </c>
      <c r="C189" s="787"/>
      <c r="D189" s="736"/>
      <c r="E189" s="871">
        <f>+'17 Y 18'!C14+'17 Y 18'!C15</f>
        <v>1629450</v>
      </c>
      <c r="F189" s="834"/>
      <c r="G189" s="871">
        <f>+'17 Y 18'!E14+'17 Y 18'!E15</f>
        <v>1629450</v>
      </c>
      <c r="H189" s="834"/>
      <c r="I189" s="81"/>
    </row>
    <row r="190" spans="1:9" customFormat="1" ht="16.5" customHeight="1" x14ac:dyDescent="0.25">
      <c r="A190" s="853"/>
      <c r="B190" s="748" t="s">
        <v>998</v>
      </c>
      <c r="C190" s="787"/>
      <c r="D190" s="736"/>
      <c r="E190" s="871">
        <f>+'17 Y 18'!C16+'17 Y 18'!C17</f>
        <v>3000000</v>
      </c>
      <c r="F190" s="834"/>
      <c r="G190" s="871">
        <f>+'17 Y 18'!E16+'17 Y 18'!E17</f>
        <v>3000000</v>
      </c>
      <c r="H190" s="834"/>
      <c r="I190" s="81"/>
    </row>
    <row r="191" spans="1:9" customFormat="1" ht="15.75" x14ac:dyDescent="0.25">
      <c r="A191" s="853"/>
      <c r="B191" s="785"/>
      <c r="C191" s="787"/>
      <c r="D191" s="736"/>
      <c r="E191" s="873">
        <f>SUM(E189:E190)</f>
        <v>4629450</v>
      </c>
      <c r="F191" s="873"/>
      <c r="G191" s="873">
        <f>SUM(G189:G190)</f>
        <v>4629450</v>
      </c>
      <c r="H191" s="834"/>
      <c r="I191" s="81"/>
    </row>
    <row r="192" spans="1:9" customFormat="1" ht="15.75" x14ac:dyDescent="0.25">
      <c r="A192" s="748"/>
      <c r="B192" s="748" t="s">
        <v>918</v>
      </c>
      <c r="C192" s="787"/>
      <c r="D192" s="736"/>
      <c r="E192" s="809">
        <f>+'17 Y 18'!C18+'17 Y 18'!C19</f>
        <v>-2345640.277777778</v>
      </c>
      <c r="F192" s="834"/>
      <c r="G192" s="867">
        <f>+'17 Y 18'!E18</f>
        <v>-1079450</v>
      </c>
      <c r="H192" s="834"/>
      <c r="I192" s="81"/>
    </row>
    <row r="193" spans="1:13" customFormat="1" ht="16.5" thickBot="1" x14ac:dyDescent="0.3">
      <c r="A193" s="748"/>
      <c r="B193" s="748"/>
      <c r="C193" s="748"/>
      <c r="D193" s="778"/>
      <c r="E193" s="874">
        <f>+E191+E192</f>
        <v>2283809.722222222</v>
      </c>
      <c r="F193" s="834"/>
      <c r="G193" s="874">
        <f>+G191+G192</f>
        <v>3550000</v>
      </c>
      <c r="H193" s="875"/>
      <c r="I193" s="81"/>
    </row>
    <row r="194" spans="1:13" customFormat="1" ht="9.75" customHeight="1" thickTop="1" x14ac:dyDescent="0.25">
      <c r="A194" s="748"/>
      <c r="B194" s="748"/>
      <c r="C194" s="748"/>
      <c r="D194" s="736"/>
      <c r="E194" s="875">
        <f>+E193-E18</f>
        <v>0</v>
      </c>
      <c r="F194" s="823"/>
      <c r="G194" s="875">
        <f>+G193-G18</f>
        <v>0</v>
      </c>
      <c r="H194" s="876"/>
      <c r="I194" s="81"/>
    </row>
    <row r="195" spans="1:13" customFormat="1" ht="62.25" customHeight="1" x14ac:dyDescent="0.2">
      <c r="A195" s="1005" t="s">
        <v>919</v>
      </c>
      <c r="B195" s="1006"/>
      <c r="C195" s="1006"/>
      <c r="D195" s="1006"/>
      <c r="E195" s="1006"/>
      <c r="F195" s="1006"/>
      <c r="G195" s="1006"/>
      <c r="H195" s="1006"/>
      <c r="I195" s="81"/>
    </row>
    <row r="196" spans="1:13" customFormat="1" ht="15" x14ac:dyDescent="0.2">
      <c r="A196" s="950"/>
      <c r="B196" s="951"/>
      <c r="C196" s="951"/>
      <c r="D196" s="951"/>
      <c r="E196" s="951"/>
      <c r="F196" s="951"/>
      <c r="G196" s="951"/>
      <c r="H196" s="951"/>
      <c r="I196" s="81"/>
    </row>
    <row r="197" spans="1:13" customFormat="1" ht="15.75" x14ac:dyDescent="0.25">
      <c r="A197" s="765" t="s">
        <v>1000</v>
      </c>
      <c r="B197" s="748"/>
      <c r="C197" s="748"/>
      <c r="D197" s="756"/>
      <c r="E197" s="879"/>
      <c r="F197" s="880"/>
      <c r="G197" s="748"/>
      <c r="H197" s="749"/>
      <c r="I197" s="81"/>
    </row>
    <row r="198" spans="1:13" customFormat="1" ht="28.5" customHeight="1" x14ac:dyDescent="0.2">
      <c r="A198" s="995" t="s">
        <v>1001</v>
      </c>
      <c r="B198" s="995"/>
      <c r="C198" s="995"/>
      <c r="D198" s="995"/>
      <c r="E198" s="995"/>
      <c r="F198" s="995"/>
      <c r="G198" s="995"/>
      <c r="H198" s="995"/>
      <c r="I198" s="995"/>
    </row>
    <row r="199" spans="1:13" customFormat="1" ht="15.75" x14ac:dyDescent="0.25">
      <c r="A199" s="832"/>
      <c r="B199" s="748"/>
      <c r="C199" s="748"/>
      <c r="D199" s="736"/>
      <c r="E199" s="868" t="str">
        <f>+E187</f>
        <v>31 DE DIC</v>
      </c>
      <c r="F199" s="737"/>
      <c r="G199" s="868" t="str">
        <f>+G187</f>
        <v>31 DE DIC</v>
      </c>
      <c r="H199" s="797"/>
      <c r="I199" s="81"/>
    </row>
    <row r="200" spans="1:13" customFormat="1" ht="15.75" x14ac:dyDescent="0.25">
      <c r="A200" s="832"/>
      <c r="B200" s="823"/>
      <c r="C200" s="748"/>
      <c r="D200" s="736"/>
      <c r="E200" s="833">
        <f>+E188</f>
        <v>2018</v>
      </c>
      <c r="F200" s="737"/>
      <c r="G200" s="833">
        <f>+G188</f>
        <v>2017</v>
      </c>
      <c r="H200" s="797"/>
      <c r="I200" s="81"/>
    </row>
    <row r="201" spans="1:13" customFormat="1" ht="15.75" x14ac:dyDescent="0.25">
      <c r="A201" s="832"/>
      <c r="B201" s="823"/>
      <c r="C201" s="748"/>
      <c r="D201" s="736"/>
      <c r="E201" s="868"/>
      <c r="F201" s="737"/>
      <c r="G201" s="868"/>
      <c r="H201" s="869"/>
      <c r="I201" s="81"/>
    </row>
    <row r="202" spans="1:13" customFormat="1" ht="15.75" x14ac:dyDescent="0.25">
      <c r="A202" s="748"/>
      <c r="B202" s="748" t="s">
        <v>920</v>
      </c>
      <c r="C202" s="748"/>
      <c r="D202" s="865"/>
      <c r="E202" s="881">
        <f>+E26</f>
        <v>7160768</v>
      </c>
      <c r="F202" s="881"/>
      <c r="G202" s="881">
        <f>+G26</f>
        <v>9757545</v>
      </c>
      <c r="H202" s="881"/>
      <c r="I202" s="81"/>
      <c r="J202" s="882"/>
      <c r="K202" s="644"/>
      <c r="L202" s="644"/>
      <c r="M202" s="644"/>
    </row>
    <row r="203" spans="1:13" customFormat="1" ht="15.75" x14ac:dyDescent="0.25">
      <c r="A203" s="748"/>
      <c r="B203" s="870" t="s">
        <v>921</v>
      </c>
      <c r="C203" s="853"/>
      <c r="D203" s="872"/>
      <c r="E203" s="883">
        <f>SUM(E202:E202)</f>
        <v>7160768</v>
      </c>
      <c r="F203" s="884"/>
      <c r="G203" s="883">
        <f>SUM(G202:G202)</f>
        <v>9757545</v>
      </c>
      <c r="H203" s="884"/>
      <c r="I203" s="81"/>
      <c r="J203" s="837"/>
      <c r="K203" s="837"/>
      <c r="L203" s="837"/>
      <c r="M203" s="837"/>
    </row>
    <row r="204" spans="1:13" customFormat="1" ht="15.75" x14ac:dyDescent="0.25">
      <c r="A204" s="748"/>
      <c r="B204" s="885" t="s">
        <v>922</v>
      </c>
      <c r="C204" s="886"/>
      <c r="D204" s="887"/>
      <c r="E204" s="881">
        <v>0</v>
      </c>
      <c r="F204" s="884"/>
      <c r="G204" s="881">
        <v>0</v>
      </c>
      <c r="H204" s="881"/>
      <c r="I204" s="81"/>
      <c r="M204" s="282"/>
    </row>
    <row r="205" spans="1:13" customFormat="1" ht="16.5" thickBot="1" x14ac:dyDescent="0.3">
      <c r="A205" s="748"/>
      <c r="B205" s="853"/>
      <c r="C205" s="886"/>
      <c r="D205" s="872"/>
      <c r="E205" s="888">
        <f>+E203+E204</f>
        <v>7160768</v>
      </c>
      <c r="F205" s="884"/>
      <c r="G205" s="888">
        <f>+G203+G204</f>
        <v>9757545</v>
      </c>
      <c r="H205" s="884"/>
      <c r="I205" s="81"/>
    </row>
    <row r="206" spans="1:13" customFormat="1" ht="16.5" thickTop="1" x14ac:dyDescent="0.25">
      <c r="A206" s="748"/>
      <c r="B206" s="853"/>
      <c r="C206" s="886"/>
      <c r="D206" s="872"/>
      <c r="E206" s="884"/>
      <c r="F206" s="884"/>
      <c r="G206" s="884"/>
      <c r="H206" s="884"/>
      <c r="I206" s="81"/>
    </row>
    <row r="207" spans="1:13" customFormat="1" ht="15.75" x14ac:dyDescent="0.25">
      <c r="A207" s="765" t="s">
        <v>1002</v>
      </c>
      <c r="B207" s="748"/>
      <c r="C207" s="748"/>
      <c r="D207" s="756"/>
      <c r="E207" s="788"/>
      <c r="F207" s="788"/>
      <c r="G207" s="788"/>
      <c r="H207" s="881"/>
      <c r="I207" s="81"/>
    </row>
    <row r="208" spans="1:13" customFormat="1" ht="15.75" x14ac:dyDescent="0.25">
      <c r="A208" s="748" t="s">
        <v>923</v>
      </c>
      <c r="B208" s="748"/>
      <c r="C208" s="748"/>
      <c r="D208" s="736"/>
      <c r="E208" s="788"/>
      <c r="F208" s="788"/>
      <c r="G208" s="788"/>
      <c r="H208" s="881"/>
      <c r="I208" s="81"/>
    </row>
    <row r="209" spans="1:9" customFormat="1" ht="15.75" x14ac:dyDescent="0.25">
      <c r="A209" s="748"/>
      <c r="B209" s="748"/>
      <c r="C209" s="748"/>
      <c r="D209" s="736"/>
      <c r="E209" s="868" t="str">
        <f>+E199</f>
        <v>31 DE DIC</v>
      </c>
      <c r="F209" s="890"/>
      <c r="G209" s="868" t="str">
        <f>+G199</f>
        <v>31 DE DIC</v>
      </c>
      <c r="H209" s="891"/>
      <c r="I209" s="81"/>
    </row>
    <row r="210" spans="1:9" customFormat="1" ht="15.75" x14ac:dyDescent="0.25">
      <c r="A210" s="748"/>
      <c r="B210" s="748"/>
      <c r="C210" s="748"/>
      <c r="D210" s="736"/>
      <c r="E210" s="968">
        <f>+E200</f>
        <v>2018</v>
      </c>
      <c r="F210" s="890"/>
      <c r="G210" s="968">
        <f>+G200</f>
        <v>2017</v>
      </c>
      <c r="H210" s="891"/>
      <c r="I210" s="81"/>
    </row>
    <row r="211" spans="1:9" customFormat="1" ht="15.75" x14ac:dyDescent="0.25">
      <c r="A211" s="748"/>
      <c r="B211" s="832" t="s">
        <v>985</v>
      </c>
      <c r="C211" s="748"/>
      <c r="D211" s="736"/>
      <c r="E211" s="788">
        <f>+E41</f>
        <v>1000000</v>
      </c>
      <c r="F211" s="788"/>
      <c r="G211" s="788">
        <f>+G41</f>
        <v>1000000</v>
      </c>
      <c r="H211" s="893"/>
      <c r="I211" s="81"/>
    </row>
    <row r="212" spans="1:9" customFormat="1" ht="15.75" x14ac:dyDescent="0.25">
      <c r="A212" s="748"/>
      <c r="B212" s="832" t="s">
        <v>986</v>
      </c>
      <c r="C212" s="748"/>
      <c r="D212" s="736"/>
      <c r="E212" s="788">
        <f t="shared" ref="E212:E215" si="0">+E42</f>
        <v>4030072</v>
      </c>
      <c r="F212" s="788"/>
      <c r="G212" s="788">
        <f t="shared" ref="G212:G215" si="1">+G42</f>
        <v>4030072</v>
      </c>
      <c r="H212" s="893"/>
      <c r="I212" s="81"/>
    </row>
    <row r="213" spans="1:9" customFormat="1" ht="15.75" x14ac:dyDescent="0.25">
      <c r="A213" s="748"/>
      <c r="B213" s="832" t="s">
        <v>987</v>
      </c>
      <c r="C213" s="748"/>
      <c r="D213" s="736"/>
      <c r="E213" s="788">
        <f t="shared" si="0"/>
        <v>-10637609.970000001</v>
      </c>
      <c r="F213" s="788"/>
      <c r="G213" s="788">
        <f t="shared" si="1"/>
        <v>-1642464.6</v>
      </c>
      <c r="H213" s="893"/>
      <c r="I213" s="81"/>
    </row>
    <row r="214" spans="1:9" customFormat="1" ht="15.75" x14ac:dyDescent="0.25">
      <c r="A214" s="748"/>
      <c r="B214" s="832" t="s">
        <v>988</v>
      </c>
      <c r="C214" s="748"/>
      <c r="D214" s="736"/>
      <c r="E214" s="788">
        <f t="shared" si="0"/>
        <v>565290.48</v>
      </c>
      <c r="F214" s="788"/>
      <c r="G214" s="788">
        <f t="shared" si="1"/>
        <v>-8995145.370000001</v>
      </c>
      <c r="H214" s="894"/>
      <c r="I214" s="81"/>
    </row>
    <row r="215" spans="1:9" customFormat="1" ht="15.75" x14ac:dyDescent="0.25">
      <c r="A215" s="748"/>
      <c r="B215" s="785" t="s">
        <v>1003</v>
      </c>
      <c r="C215" s="748"/>
      <c r="D215" s="736"/>
      <c r="E215" s="788">
        <f t="shared" si="0"/>
        <v>1266190.277777778</v>
      </c>
      <c r="F215" s="788"/>
      <c r="G215" s="788">
        <f t="shared" si="1"/>
        <v>0</v>
      </c>
      <c r="H215" s="894"/>
      <c r="I215" s="81"/>
    </row>
    <row r="216" spans="1:9" customFormat="1" ht="16.5" thickBot="1" x14ac:dyDescent="0.3">
      <c r="A216" s="747"/>
      <c r="B216" s="746" t="s">
        <v>3</v>
      </c>
      <c r="C216" s="748"/>
      <c r="D216" s="816"/>
      <c r="E216" s="895">
        <f>SUM(E211:E215)</f>
        <v>-3776057.2122222222</v>
      </c>
      <c r="F216" s="895"/>
      <c r="G216" s="895">
        <f>SUM(G211:G215)</f>
        <v>-5607537.9700000007</v>
      </c>
      <c r="H216" s="896"/>
      <c r="I216" s="81"/>
    </row>
    <row r="217" spans="1:9" customFormat="1" ht="16.5" thickTop="1" x14ac:dyDescent="0.25">
      <c r="A217" s="747"/>
      <c r="B217" s="897"/>
      <c r="C217" s="748"/>
      <c r="D217" s="736"/>
      <c r="E217" s="788">
        <f>+E216-E46</f>
        <v>0</v>
      </c>
      <c r="F217" s="788"/>
      <c r="G217" s="788">
        <f>+G216-G46</f>
        <v>0</v>
      </c>
      <c r="H217" s="881"/>
      <c r="I217" s="81"/>
    </row>
    <row r="218" spans="1:9" customFormat="1" ht="15.75" x14ac:dyDescent="0.25">
      <c r="A218" s="765" t="s">
        <v>1004</v>
      </c>
      <c r="B218" s="748"/>
      <c r="C218" s="748"/>
      <c r="D218" s="756"/>
      <c r="E218" s="892"/>
      <c r="F218" s="748"/>
      <c r="G218" s="748"/>
      <c r="H218" s="749"/>
      <c r="I218" s="81"/>
    </row>
    <row r="219" spans="1:9" customFormat="1" ht="20.25" customHeight="1" x14ac:dyDescent="0.2">
      <c r="A219" s="1001" t="s">
        <v>1005</v>
      </c>
      <c r="B219" s="1001"/>
      <c r="C219" s="1001"/>
      <c r="D219" s="1001"/>
      <c r="E219" s="1001"/>
      <c r="F219" s="1001"/>
      <c r="G219" s="1001"/>
      <c r="H219" s="848"/>
      <c r="I219" s="81"/>
    </row>
    <row r="220" spans="1:9" customFormat="1" ht="15.75" x14ac:dyDescent="0.25">
      <c r="A220" s="877"/>
      <c r="B220" s="877"/>
      <c r="C220" s="877"/>
      <c r="D220" s="898"/>
      <c r="E220" s="833" t="str">
        <f>+E209</f>
        <v>31 DE DIC</v>
      </c>
      <c r="F220" s="877"/>
      <c r="G220" s="833" t="str">
        <f>+G209</f>
        <v>31 DE DIC</v>
      </c>
      <c r="H220" s="797"/>
      <c r="I220" s="81"/>
    </row>
    <row r="221" spans="1:9" customFormat="1" ht="15.75" x14ac:dyDescent="0.25">
      <c r="A221" s="748"/>
      <c r="B221" s="748"/>
      <c r="C221" s="748"/>
      <c r="D221" s="736"/>
      <c r="E221" s="833">
        <f>+E210</f>
        <v>2018</v>
      </c>
      <c r="F221" s="803"/>
      <c r="G221" s="833">
        <f>+G210</f>
        <v>2017</v>
      </c>
      <c r="H221" s="797"/>
      <c r="I221" s="81"/>
    </row>
    <row r="222" spans="1:9" customFormat="1" ht="15.75" x14ac:dyDescent="0.25">
      <c r="A222" s="748"/>
      <c r="B222" s="785" t="s">
        <v>924</v>
      </c>
      <c r="C222" s="748"/>
      <c r="D222" s="736"/>
      <c r="E222" s="769">
        <f>+E72</f>
        <v>4329634</v>
      </c>
      <c r="F222" s="769"/>
      <c r="G222" s="769">
        <f>+G72</f>
        <v>41667578</v>
      </c>
      <c r="H222" s="769"/>
      <c r="I222" s="81"/>
    </row>
    <row r="223" spans="1:9" customFormat="1" ht="16.5" thickBot="1" x14ac:dyDescent="0.3">
      <c r="A223" s="747"/>
      <c r="B223" s="899"/>
      <c r="C223" s="748"/>
      <c r="D223" s="778"/>
      <c r="E223" s="866">
        <f>+E222</f>
        <v>4329634</v>
      </c>
      <c r="F223" s="758"/>
      <c r="G223" s="866">
        <f>+G222</f>
        <v>41667578</v>
      </c>
      <c r="H223" s="764"/>
      <c r="I223" s="81"/>
    </row>
    <row r="224" spans="1:9" customFormat="1" ht="16.5" thickTop="1" x14ac:dyDescent="0.25">
      <c r="A224" s="765" t="s">
        <v>1006</v>
      </c>
      <c r="B224" s="748"/>
      <c r="C224" s="748"/>
      <c r="D224" s="756"/>
      <c r="E224" s="809"/>
      <c r="F224" s="748"/>
      <c r="G224" s="900"/>
      <c r="H224" s="900"/>
      <c r="I224" s="81"/>
    </row>
    <row r="225" spans="1:9" customFormat="1" ht="15" x14ac:dyDescent="0.2">
      <c r="A225" s="1004" t="s">
        <v>925</v>
      </c>
      <c r="B225" s="1004"/>
      <c r="C225" s="1004"/>
      <c r="D225" s="1004"/>
      <c r="E225" s="1004"/>
      <c r="F225" s="1004"/>
      <c r="G225" s="1004"/>
      <c r="H225" s="841"/>
      <c r="I225" s="81"/>
    </row>
    <row r="226" spans="1:9" customFormat="1" ht="15.75" x14ac:dyDescent="0.25">
      <c r="A226" s="903"/>
      <c r="B226" s="903"/>
      <c r="C226" s="903"/>
      <c r="D226" s="902"/>
      <c r="E226" s="833" t="str">
        <f>+E220</f>
        <v>31 DE DIC</v>
      </c>
      <c r="F226" s="803"/>
      <c r="G226" s="833" t="str">
        <f>+G220</f>
        <v>31 DE DIC</v>
      </c>
      <c r="H226" s="797"/>
      <c r="I226" s="81"/>
    </row>
    <row r="227" spans="1:9" customFormat="1" ht="15.75" x14ac:dyDescent="0.25">
      <c r="A227" s="901"/>
      <c r="B227" s="901"/>
      <c r="C227" s="901"/>
      <c r="D227" s="902"/>
      <c r="E227" s="833">
        <f>+E221</f>
        <v>2018</v>
      </c>
      <c r="F227" s="803"/>
      <c r="G227" s="833">
        <f>+G221</f>
        <v>2017</v>
      </c>
      <c r="H227" s="797"/>
      <c r="I227" s="81"/>
    </row>
    <row r="228" spans="1:9" customFormat="1" ht="15.75" x14ac:dyDescent="0.25">
      <c r="A228" s="949"/>
      <c r="B228" s="949" t="s">
        <v>760</v>
      </c>
      <c r="C228" s="949"/>
      <c r="D228" s="902"/>
      <c r="E228" s="972">
        <v>0</v>
      </c>
      <c r="F228" s="969"/>
      <c r="G228" s="971">
        <v>12000000</v>
      </c>
      <c r="H228" s="952"/>
      <c r="I228" s="81"/>
    </row>
    <row r="229" spans="1:9" customFormat="1" ht="15.75" x14ac:dyDescent="0.25">
      <c r="A229" s="949"/>
      <c r="B229" s="949" t="s">
        <v>766</v>
      </c>
      <c r="C229" s="949"/>
      <c r="D229" s="902"/>
      <c r="E229" s="972">
        <v>0</v>
      </c>
      <c r="F229" s="969"/>
      <c r="G229" s="971">
        <v>8856000</v>
      </c>
      <c r="H229" s="952"/>
      <c r="I229" s="81"/>
    </row>
    <row r="230" spans="1:9" customFormat="1" ht="15.75" x14ac:dyDescent="0.25">
      <c r="A230" s="949"/>
      <c r="B230" s="949" t="s">
        <v>768</v>
      </c>
      <c r="C230" s="949"/>
      <c r="D230" s="902"/>
      <c r="E230" s="972">
        <v>0</v>
      </c>
      <c r="F230" s="969"/>
      <c r="G230" s="971">
        <v>20507578</v>
      </c>
      <c r="H230" s="952"/>
      <c r="I230" s="81"/>
    </row>
    <row r="231" spans="1:9" customFormat="1" ht="15.75" x14ac:dyDescent="0.25">
      <c r="A231" s="949"/>
      <c r="B231" s="949" t="s">
        <v>108</v>
      </c>
      <c r="C231" s="949"/>
      <c r="D231" s="902"/>
      <c r="E231" s="973">
        <v>1514464</v>
      </c>
      <c r="F231" s="969"/>
      <c r="G231" s="971">
        <v>1565807</v>
      </c>
      <c r="H231" s="952"/>
      <c r="I231" s="81"/>
    </row>
    <row r="232" spans="1:9" customFormat="1" ht="15.75" x14ac:dyDescent="0.25">
      <c r="A232" s="878"/>
      <c r="B232" s="785" t="s">
        <v>759</v>
      </c>
      <c r="C232" s="785"/>
      <c r="D232" s="872"/>
      <c r="E232" s="973">
        <v>672700</v>
      </c>
      <c r="F232" s="749"/>
      <c r="G232" s="970">
        <v>565760</v>
      </c>
      <c r="H232" s="889"/>
      <c r="I232" s="81"/>
    </row>
    <row r="233" spans="1:9" customFormat="1" ht="15.75" x14ac:dyDescent="0.25">
      <c r="A233" s="878"/>
      <c r="B233" s="785" t="s">
        <v>310</v>
      </c>
      <c r="C233" s="785"/>
      <c r="D233" s="872"/>
      <c r="E233" s="973">
        <v>13500</v>
      </c>
      <c r="F233" s="749"/>
      <c r="G233" s="970">
        <v>330120</v>
      </c>
      <c r="H233" s="889"/>
      <c r="I233" s="81"/>
    </row>
    <row r="234" spans="1:9" customFormat="1" ht="15.75" x14ac:dyDescent="0.25">
      <c r="A234" s="878"/>
      <c r="B234" s="785" t="s">
        <v>309</v>
      </c>
      <c r="C234" s="836"/>
      <c r="D234" s="872"/>
      <c r="E234" s="972">
        <v>61550</v>
      </c>
      <c r="F234" s="749"/>
      <c r="G234" s="970">
        <v>343800</v>
      </c>
      <c r="H234" s="889"/>
      <c r="I234" s="81"/>
    </row>
    <row r="235" spans="1:9" customFormat="1" ht="15.75" x14ac:dyDescent="0.25">
      <c r="A235" s="878"/>
      <c r="B235" s="785" t="s">
        <v>983</v>
      </c>
      <c r="C235" s="836"/>
      <c r="D235" s="872"/>
      <c r="E235" s="973">
        <v>291360</v>
      </c>
      <c r="F235" s="749"/>
      <c r="G235" s="970">
        <v>1246367</v>
      </c>
      <c r="H235" s="889"/>
      <c r="I235" s="81"/>
    </row>
    <row r="236" spans="1:9" customFormat="1" ht="15.75" x14ac:dyDescent="0.25">
      <c r="A236" s="878"/>
      <c r="B236" s="785" t="s">
        <v>761</v>
      </c>
      <c r="C236" s="836"/>
      <c r="D236" s="872"/>
      <c r="E236" s="972">
        <v>0</v>
      </c>
      <c r="F236" s="749"/>
      <c r="G236" s="970">
        <v>270000</v>
      </c>
      <c r="H236" s="889"/>
      <c r="I236" s="81"/>
    </row>
    <row r="237" spans="1:9" customFormat="1" ht="15.75" x14ac:dyDescent="0.25">
      <c r="A237" s="878"/>
      <c r="B237" s="785" t="s">
        <v>756</v>
      </c>
      <c r="C237" s="836"/>
      <c r="D237" s="872"/>
      <c r="E237" s="972">
        <v>0</v>
      </c>
      <c r="F237" s="749"/>
      <c r="G237" s="970">
        <v>140630</v>
      </c>
      <c r="H237" s="889"/>
      <c r="I237" s="81"/>
    </row>
    <row r="238" spans="1:9" customFormat="1" ht="15.75" x14ac:dyDescent="0.25">
      <c r="A238" s="878"/>
      <c r="B238" s="785" t="s">
        <v>112</v>
      </c>
      <c r="C238" s="836"/>
      <c r="D238" s="872"/>
      <c r="E238" s="972">
        <v>481540</v>
      </c>
      <c r="F238" s="749"/>
      <c r="G238" s="970">
        <v>442040</v>
      </c>
      <c r="H238" s="889"/>
      <c r="I238" s="81"/>
    </row>
    <row r="239" spans="1:9" customFormat="1" ht="15.75" x14ac:dyDescent="0.25">
      <c r="A239" s="878"/>
      <c r="B239" s="785" t="s">
        <v>113</v>
      </c>
      <c r="C239" s="785"/>
      <c r="D239" s="872"/>
      <c r="E239" s="972">
        <v>291000</v>
      </c>
      <c r="F239" s="749"/>
      <c r="G239" s="970">
        <v>100800</v>
      </c>
      <c r="H239" s="889"/>
      <c r="I239" s="81"/>
    </row>
    <row r="240" spans="1:9" customFormat="1" ht="15.75" x14ac:dyDescent="0.25">
      <c r="A240" s="878"/>
      <c r="B240" s="785" t="s">
        <v>308</v>
      </c>
      <c r="C240" s="785"/>
      <c r="D240" s="872"/>
      <c r="E240" s="972">
        <v>0</v>
      </c>
      <c r="F240" s="749"/>
      <c r="G240" s="970">
        <v>34100</v>
      </c>
      <c r="H240" s="889"/>
      <c r="I240" s="81"/>
    </row>
    <row r="241" spans="1:9" customFormat="1" ht="15.75" x14ac:dyDescent="0.25">
      <c r="A241" s="878"/>
      <c r="B241" s="785" t="s">
        <v>755</v>
      </c>
      <c r="C241" s="785"/>
      <c r="D241" s="872"/>
      <c r="E241" s="972">
        <v>0</v>
      </c>
      <c r="F241" s="749"/>
      <c r="G241" s="970">
        <v>3185660</v>
      </c>
      <c r="H241" s="889"/>
      <c r="I241" s="81"/>
    </row>
    <row r="242" spans="1:9" customFormat="1" ht="15.75" x14ac:dyDescent="0.25">
      <c r="A242" s="878"/>
      <c r="B242" s="785" t="s">
        <v>757</v>
      </c>
      <c r="C242" s="785"/>
      <c r="D242" s="872"/>
      <c r="E242" s="973">
        <v>0</v>
      </c>
      <c r="F242" s="749"/>
      <c r="G242" s="970">
        <v>402797</v>
      </c>
      <c r="H242" s="889"/>
      <c r="I242" s="81"/>
    </row>
    <row r="243" spans="1:9" customFormat="1" ht="15.75" x14ac:dyDescent="0.25">
      <c r="A243" s="878"/>
      <c r="B243" s="785" t="s">
        <v>758</v>
      </c>
      <c r="C243" s="785"/>
      <c r="D243" s="872"/>
      <c r="E243" s="972">
        <v>0</v>
      </c>
      <c r="F243" s="749"/>
      <c r="G243" s="970">
        <v>56800</v>
      </c>
      <c r="H243" s="889"/>
      <c r="I243" s="81"/>
    </row>
    <row r="244" spans="1:9" customFormat="1" ht="15.75" x14ac:dyDescent="0.25">
      <c r="A244" s="878"/>
      <c r="B244" s="785" t="s">
        <v>118</v>
      </c>
      <c r="C244" s="785"/>
      <c r="D244" s="736"/>
      <c r="E244" s="972">
        <v>0</v>
      </c>
      <c r="F244" s="749"/>
      <c r="G244" s="970"/>
      <c r="H244" s="889"/>
      <c r="I244" s="81"/>
    </row>
    <row r="245" spans="1:9" customFormat="1" ht="15.75" x14ac:dyDescent="0.25">
      <c r="A245" s="747"/>
      <c r="B245" s="897" t="s">
        <v>282</v>
      </c>
      <c r="C245" s="787"/>
      <c r="D245" s="736"/>
      <c r="E245" s="972">
        <v>0</v>
      </c>
      <c r="F245" s="749"/>
      <c r="G245" s="966">
        <v>304420</v>
      </c>
      <c r="H245" s="858"/>
      <c r="I245" s="81"/>
    </row>
    <row r="246" spans="1:9" customFormat="1" ht="16.5" thickBot="1" x14ac:dyDescent="0.3">
      <c r="A246" s="747"/>
      <c r="B246" s="897"/>
      <c r="C246" s="787"/>
      <c r="D246" s="736"/>
      <c r="E246" s="895">
        <f>SUM(E228:E245)</f>
        <v>3326114</v>
      </c>
      <c r="F246" s="895"/>
      <c r="G246" s="895">
        <f>SUM(G228:G245)</f>
        <v>50352679</v>
      </c>
      <c r="H246" s="858"/>
      <c r="I246" s="81"/>
    </row>
    <row r="247" spans="1:9" ht="11.25" customHeight="1" thickTop="1" x14ac:dyDescent="0.25">
      <c r="A247" s="748"/>
      <c r="B247" s="892"/>
      <c r="C247" s="787"/>
      <c r="D247" s="736"/>
      <c r="E247" s="974">
        <f>+E246+E78</f>
        <v>0</v>
      </c>
      <c r="F247" s="974"/>
      <c r="G247" s="974">
        <f>+G246+G78+G79</f>
        <v>0</v>
      </c>
      <c r="H247" s="858"/>
    </row>
    <row r="248" spans="1:9" customFormat="1" ht="15.75" x14ac:dyDescent="0.25">
      <c r="A248" s="765" t="s">
        <v>1008</v>
      </c>
      <c r="B248" s="748"/>
      <c r="C248" s="748"/>
      <c r="D248" s="756"/>
      <c r="E248" s="809"/>
      <c r="F248" s="748"/>
      <c r="G248" s="900"/>
      <c r="H248" s="858"/>
      <c r="I248" s="81"/>
    </row>
    <row r="249" spans="1:9" customFormat="1" ht="15.75" x14ac:dyDescent="0.25">
      <c r="A249" s="1004" t="s">
        <v>926</v>
      </c>
      <c r="B249" s="1004"/>
      <c r="C249" s="1004"/>
      <c r="D249" s="1004"/>
      <c r="E249" s="1004"/>
      <c r="F249" s="1004"/>
      <c r="G249" s="1004"/>
      <c r="H249" s="858"/>
      <c r="I249" s="81"/>
    </row>
    <row r="250" spans="1:9" customFormat="1" ht="6.75" customHeight="1" x14ac:dyDescent="0.25">
      <c r="A250" s="901"/>
      <c r="B250" s="901"/>
      <c r="C250" s="901"/>
      <c r="D250" s="901"/>
      <c r="E250" s="901"/>
      <c r="F250" s="901"/>
      <c r="G250" s="901"/>
      <c r="H250" s="858"/>
      <c r="I250" s="81"/>
    </row>
    <row r="251" spans="1:9" customFormat="1" ht="15.75" x14ac:dyDescent="0.25">
      <c r="A251" s="901"/>
      <c r="C251" s="901"/>
      <c r="D251" s="901"/>
      <c r="E251" s="901"/>
      <c r="F251" s="901"/>
      <c r="G251" s="901"/>
      <c r="H251" s="858"/>
      <c r="I251" s="81"/>
    </row>
    <row r="252" spans="1:9" customFormat="1" ht="15.75" x14ac:dyDescent="0.25">
      <c r="A252" s="949"/>
      <c r="B252" s="949"/>
      <c r="C252" s="949"/>
      <c r="D252" s="949"/>
      <c r="E252" s="949"/>
      <c r="F252" s="949"/>
      <c r="G252" s="949"/>
      <c r="H252" s="858"/>
      <c r="I252" s="81"/>
    </row>
    <row r="253" spans="1:9" customFormat="1" ht="15.75" x14ac:dyDescent="0.25">
      <c r="A253" s="949"/>
      <c r="B253" s="949"/>
      <c r="C253" s="949"/>
      <c r="D253" s="949"/>
      <c r="E253" s="949"/>
      <c r="F253" s="949"/>
      <c r="G253" s="949"/>
      <c r="H253" s="858"/>
      <c r="I253" s="81"/>
    </row>
    <row r="254" spans="1:9" customFormat="1" ht="15.75" x14ac:dyDescent="0.25">
      <c r="A254" s="949"/>
      <c r="B254" s="949"/>
      <c r="C254" s="949"/>
      <c r="D254" s="949"/>
      <c r="E254" s="949"/>
      <c r="F254" s="949"/>
      <c r="G254" s="949"/>
      <c r="H254" s="858"/>
      <c r="I254" s="81"/>
    </row>
    <row r="255" spans="1:9" customFormat="1" ht="15.75" x14ac:dyDescent="0.25">
      <c r="A255" s="949"/>
      <c r="B255" s="949"/>
      <c r="C255" s="949"/>
      <c r="D255" s="949"/>
      <c r="E255" s="949"/>
      <c r="F255" s="949"/>
      <c r="G255" s="949"/>
      <c r="H255" s="858"/>
      <c r="I255" s="81"/>
    </row>
    <row r="256" spans="1:9" customFormat="1" ht="15.75" x14ac:dyDescent="0.25">
      <c r="A256" s="949"/>
      <c r="B256" s="949"/>
      <c r="C256" s="949"/>
      <c r="D256" s="949"/>
      <c r="E256" s="949"/>
      <c r="F256" s="949"/>
      <c r="G256" s="949"/>
      <c r="H256" s="858"/>
      <c r="I256" s="81"/>
    </row>
    <row r="257" spans="1:9" customFormat="1" ht="15.75" x14ac:dyDescent="0.25">
      <c r="A257" s="901"/>
      <c r="B257" s="901"/>
      <c r="C257" s="901"/>
      <c r="D257" s="901"/>
      <c r="E257" s="901"/>
      <c r="F257" s="901"/>
      <c r="G257" s="901"/>
      <c r="H257" s="858"/>
      <c r="I257" s="81"/>
    </row>
    <row r="258" spans="1:9" customFormat="1" ht="15.75" x14ac:dyDescent="0.25">
      <c r="A258" s="901"/>
      <c r="B258" s="901"/>
      <c r="C258" s="901"/>
      <c r="D258" s="901"/>
      <c r="E258" s="901"/>
      <c r="F258" s="901"/>
      <c r="G258" s="901"/>
      <c r="H258" s="858"/>
      <c r="I258" s="81"/>
    </row>
    <row r="259" spans="1:9" customFormat="1" ht="15.75" x14ac:dyDescent="0.25">
      <c r="A259" s="901"/>
      <c r="B259" s="901"/>
      <c r="C259" s="901"/>
      <c r="D259" s="901"/>
      <c r="E259" s="901"/>
      <c r="F259" s="901"/>
      <c r="G259" s="901"/>
      <c r="H259" s="858"/>
      <c r="I259" s="81"/>
    </row>
    <row r="260" spans="1:9" customFormat="1" ht="15.75" x14ac:dyDescent="0.25">
      <c r="A260" s="901"/>
      <c r="B260" s="901"/>
      <c r="C260" s="901"/>
      <c r="D260" s="901"/>
      <c r="E260" s="901"/>
      <c r="F260" s="901"/>
      <c r="G260" s="901"/>
      <c r="H260" s="858"/>
      <c r="I260" s="81"/>
    </row>
    <row r="261" spans="1:9" customFormat="1" ht="15.75" x14ac:dyDescent="0.25">
      <c r="A261" s="901"/>
      <c r="B261" s="901"/>
      <c r="C261" s="901"/>
      <c r="D261" s="901"/>
      <c r="E261" s="901"/>
      <c r="F261" s="901"/>
      <c r="G261" s="901"/>
      <c r="H261" s="858"/>
      <c r="I261" s="81"/>
    </row>
    <row r="262" spans="1:9" customFormat="1" ht="9.75" customHeight="1" x14ac:dyDescent="0.25">
      <c r="A262" s="949"/>
      <c r="B262" s="949"/>
      <c r="C262" s="949"/>
      <c r="D262" s="949"/>
      <c r="E262" s="949"/>
      <c r="F262" s="949"/>
      <c r="G262" s="949"/>
      <c r="H262" s="858"/>
      <c r="I262" s="81"/>
    </row>
    <row r="263" spans="1:9" customFormat="1" ht="15.75" x14ac:dyDescent="0.25">
      <c r="A263" s="949"/>
      <c r="B263" s="949"/>
      <c r="C263" s="949"/>
      <c r="D263" s="949"/>
      <c r="E263" s="949"/>
      <c r="F263" s="949"/>
      <c r="G263" s="949"/>
      <c r="H263" s="858"/>
      <c r="I263" s="81"/>
    </row>
    <row r="264" spans="1:9" customFormat="1" ht="15.75" x14ac:dyDescent="0.25">
      <c r="A264" s="949"/>
      <c r="B264" s="949"/>
      <c r="C264" s="949"/>
      <c r="D264" s="949"/>
      <c r="E264" s="949"/>
      <c r="F264" s="949"/>
      <c r="G264" s="949"/>
      <c r="H264" s="858"/>
      <c r="I264" s="81"/>
    </row>
    <row r="265" spans="1:9" customFormat="1" ht="15.75" x14ac:dyDescent="0.25">
      <c r="A265" s="949"/>
      <c r="B265" s="949"/>
      <c r="C265" s="949"/>
      <c r="D265" s="949"/>
      <c r="E265" s="949"/>
      <c r="F265" s="949"/>
      <c r="G265" s="949"/>
      <c r="H265" s="858"/>
      <c r="I265" s="81"/>
    </row>
    <row r="266" spans="1:9" customFormat="1" ht="15.75" x14ac:dyDescent="0.25">
      <c r="A266" s="949"/>
      <c r="B266" s="949"/>
      <c r="C266" s="949"/>
      <c r="D266" s="949"/>
      <c r="E266" s="949"/>
      <c r="F266" s="949"/>
      <c r="G266" s="949"/>
      <c r="H266" s="858"/>
      <c r="I266" s="81"/>
    </row>
    <row r="267" spans="1:9" customFormat="1" ht="15.75" x14ac:dyDescent="0.25">
      <c r="A267" s="949"/>
      <c r="B267" s="949"/>
      <c r="C267" s="949"/>
      <c r="D267" s="949"/>
      <c r="E267" s="949"/>
      <c r="F267" s="949"/>
      <c r="G267" s="949"/>
      <c r="H267" s="858"/>
      <c r="I267" s="81"/>
    </row>
    <row r="268" spans="1:9" customFormat="1" ht="15.75" x14ac:dyDescent="0.25">
      <c r="A268" s="949"/>
      <c r="B268" s="949"/>
      <c r="C268" s="949"/>
      <c r="D268" s="949"/>
      <c r="E268" s="949"/>
      <c r="F268" s="949"/>
      <c r="G268" s="949"/>
      <c r="H268" s="858"/>
      <c r="I268" s="81"/>
    </row>
    <row r="269" spans="1:9" customFormat="1" ht="15.75" x14ac:dyDescent="0.25">
      <c r="A269" s="949"/>
      <c r="B269" s="949"/>
      <c r="C269" s="949"/>
      <c r="D269" s="949"/>
      <c r="E269" s="949"/>
      <c r="F269" s="949"/>
      <c r="G269" s="949"/>
      <c r="H269" s="858"/>
      <c r="I269" s="81"/>
    </row>
    <row r="270" spans="1:9" customFormat="1" ht="15.75" x14ac:dyDescent="0.25">
      <c r="A270" s="949"/>
      <c r="B270" s="949"/>
      <c r="C270" s="949"/>
      <c r="D270" s="949"/>
      <c r="E270" s="949"/>
      <c r="F270" s="949"/>
      <c r="G270" s="949"/>
      <c r="H270" s="858"/>
      <c r="I270" s="81"/>
    </row>
    <row r="271" spans="1:9" customFormat="1" ht="15.75" x14ac:dyDescent="0.25">
      <c r="A271" s="949"/>
      <c r="B271" s="949"/>
      <c r="C271" s="949"/>
      <c r="D271" s="949"/>
      <c r="E271" s="949"/>
      <c r="F271" s="949"/>
      <c r="G271" s="949"/>
      <c r="H271" s="858"/>
      <c r="I271" s="81"/>
    </row>
    <row r="272" spans="1:9" customFormat="1" ht="15.75" x14ac:dyDescent="0.25">
      <c r="A272" s="949"/>
      <c r="B272" s="949"/>
      <c r="C272" s="949"/>
      <c r="D272" s="949"/>
      <c r="E272" s="949"/>
      <c r="F272" s="949"/>
      <c r="G272" s="949"/>
      <c r="H272" s="858"/>
      <c r="I272" s="81"/>
    </row>
    <row r="273" spans="1:9" customFormat="1" ht="15.75" x14ac:dyDescent="0.25">
      <c r="A273" s="949"/>
      <c r="B273" s="949"/>
      <c r="C273" s="949"/>
      <c r="D273" s="949"/>
      <c r="E273" s="949"/>
      <c r="F273" s="949"/>
      <c r="G273" s="949"/>
      <c r="H273" s="858"/>
      <c r="I273" s="81"/>
    </row>
    <row r="274" spans="1:9" customFormat="1" ht="15.75" x14ac:dyDescent="0.25">
      <c r="A274" s="901"/>
      <c r="B274" s="901"/>
      <c r="C274" s="901"/>
      <c r="D274" s="901"/>
      <c r="E274" s="901"/>
      <c r="F274" s="901"/>
      <c r="G274" s="901"/>
      <c r="H274" s="858"/>
      <c r="I274" s="81"/>
    </row>
    <row r="275" spans="1:9" customFormat="1" ht="15.75" x14ac:dyDescent="0.25">
      <c r="A275" s="949"/>
      <c r="B275" s="949"/>
      <c r="C275" s="949"/>
      <c r="D275" s="949"/>
      <c r="E275" s="949"/>
      <c r="F275" s="949"/>
      <c r="G275" s="949"/>
      <c r="H275" s="858"/>
      <c r="I275" s="81"/>
    </row>
    <row r="276" spans="1:9" customFormat="1" ht="15.75" x14ac:dyDescent="0.25">
      <c r="A276" s="949"/>
      <c r="B276" s="949"/>
      <c r="C276" s="949"/>
      <c r="D276" s="949"/>
      <c r="E276" s="949"/>
      <c r="F276" s="949"/>
      <c r="G276" s="949"/>
      <c r="H276" s="858"/>
      <c r="I276" s="81"/>
    </row>
    <row r="277" spans="1:9" customFormat="1" ht="15.75" x14ac:dyDescent="0.25">
      <c r="A277" s="949"/>
      <c r="B277" s="949"/>
      <c r="C277" s="949"/>
      <c r="D277" s="949"/>
      <c r="E277" s="949"/>
      <c r="F277" s="949"/>
      <c r="G277" s="949"/>
      <c r="H277" s="858"/>
      <c r="I277" s="81"/>
    </row>
    <row r="278" spans="1:9" customFormat="1" ht="15.75" x14ac:dyDescent="0.25">
      <c r="A278" s="949"/>
      <c r="B278" s="949"/>
      <c r="C278" s="949"/>
      <c r="D278" s="949"/>
      <c r="E278" s="949"/>
      <c r="F278" s="949"/>
      <c r="G278" s="949"/>
      <c r="H278" s="858"/>
      <c r="I278" s="81"/>
    </row>
    <row r="279" spans="1:9" customFormat="1" ht="15.75" x14ac:dyDescent="0.25">
      <c r="A279" s="949"/>
      <c r="B279" s="949"/>
      <c r="C279" s="949"/>
      <c r="D279" s="949"/>
      <c r="E279" s="949"/>
      <c r="F279" s="949"/>
      <c r="G279" s="949"/>
      <c r="H279" s="858"/>
      <c r="I279" s="81"/>
    </row>
    <row r="280" spans="1:9" customFormat="1" ht="15.75" x14ac:dyDescent="0.25">
      <c r="A280" s="949"/>
      <c r="B280" s="949"/>
      <c r="C280" s="949"/>
      <c r="D280" s="949"/>
      <c r="E280" s="949"/>
      <c r="F280" s="949"/>
      <c r="G280" s="949"/>
      <c r="H280" s="858"/>
      <c r="I280" s="81"/>
    </row>
    <row r="281" spans="1:9" customFormat="1" ht="15.75" x14ac:dyDescent="0.25">
      <c r="A281" s="901"/>
      <c r="B281" s="901"/>
      <c r="C281" s="901"/>
      <c r="D281" s="901"/>
      <c r="E281" s="901"/>
      <c r="F281" s="901"/>
      <c r="G281" s="901"/>
      <c r="H281" s="858"/>
      <c r="I281" s="81"/>
    </row>
    <row r="282" spans="1:9" customFormat="1" ht="15.75" x14ac:dyDescent="0.25">
      <c r="A282" s="901"/>
      <c r="B282" s="901"/>
      <c r="C282" s="901"/>
      <c r="D282" s="901"/>
      <c r="E282" s="901"/>
      <c r="F282" s="901"/>
      <c r="G282" s="901"/>
      <c r="H282" s="858"/>
      <c r="I282" s="81"/>
    </row>
    <row r="283" spans="1:9" customFormat="1" ht="15.75" x14ac:dyDescent="0.25">
      <c r="A283" s="901"/>
      <c r="B283" s="901"/>
      <c r="C283" s="901"/>
      <c r="D283" s="901"/>
      <c r="E283" s="901"/>
      <c r="F283" s="901"/>
      <c r="G283" s="901"/>
      <c r="H283" s="858"/>
      <c r="I283" s="81"/>
    </row>
    <row r="284" spans="1:9" customFormat="1" ht="23.25" customHeight="1" x14ac:dyDescent="0.25">
      <c r="A284" s="748"/>
      <c r="B284" s="1000" t="s">
        <v>997</v>
      </c>
      <c r="C284" s="1000"/>
      <c r="D284" s="1000"/>
      <c r="E284" s="1000"/>
      <c r="F284" s="1000"/>
      <c r="G284" s="1000"/>
      <c r="H284" s="858"/>
      <c r="I284" s="81"/>
    </row>
    <row r="285" spans="1:9" customFormat="1" ht="15.75" x14ac:dyDescent="0.25">
      <c r="A285" s="748"/>
      <c r="B285" s="787" t="str">
        <f>+'VARIACION AF NIIF'!J38</f>
        <v xml:space="preserve">AÑO </v>
      </c>
      <c r="C285" s="81"/>
      <c r="D285" s="81"/>
      <c r="E285" s="967">
        <f>+'VARIACION AF NIIF'!K38</f>
        <v>2014</v>
      </c>
      <c r="F285" s="748"/>
      <c r="G285" s="966">
        <f>+'VARIACION AF NIIF'!L38</f>
        <v>252777.77777777778</v>
      </c>
      <c r="H285" s="858"/>
      <c r="I285" s="81"/>
    </row>
    <row r="286" spans="1:9" customFormat="1" ht="15.75" x14ac:dyDescent="0.25">
      <c r="A286" s="748"/>
      <c r="B286" s="787" t="str">
        <f>+'VARIACION AF NIIF'!J39</f>
        <v xml:space="preserve">AÑO </v>
      </c>
      <c r="C286" s="81"/>
      <c r="D286" s="81"/>
      <c r="E286" s="967">
        <f>+'VARIACION AF NIIF'!K39</f>
        <v>2015</v>
      </c>
      <c r="F286" s="748"/>
      <c r="G286" s="966">
        <f>+'VARIACION AF NIIF'!L39</f>
        <v>449429.16666666669</v>
      </c>
      <c r="H286" s="858"/>
      <c r="I286" s="81"/>
    </row>
    <row r="287" spans="1:9" customFormat="1" ht="15.75" x14ac:dyDescent="0.25">
      <c r="A287" s="748"/>
      <c r="B287" s="787" t="str">
        <f>+'VARIACION AF NIIF'!J40</f>
        <v xml:space="preserve">AÑO </v>
      </c>
      <c r="C287" s="81"/>
      <c r="D287" s="81"/>
      <c r="E287" s="967">
        <f>+'VARIACION AF NIIF'!K40</f>
        <v>2016</v>
      </c>
      <c r="F287" s="748"/>
      <c r="G287" s="966">
        <f>+'VARIACION AF NIIF'!L40</f>
        <v>563983.33333333337</v>
      </c>
      <c r="H287" s="858"/>
      <c r="I287" s="81"/>
    </row>
    <row r="288" spans="1:9" customFormat="1" ht="15.75" x14ac:dyDescent="0.25">
      <c r="A288" s="748"/>
      <c r="B288" s="787"/>
      <c r="C288" s="81"/>
      <c r="D288" s="81"/>
      <c r="E288" s="967"/>
      <c r="F288" s="748"/>
      <c r="G288" s="965">
        <f>SUM(G285:G287)</f>
        <v>1266190.277777778</v>
      </c>
      <c r="H288" s="858"/>
      <c r="I288" s="81"/>
    </row>
    <row r="289" spans="1:9" customFormat="1" ht="48.75" customHeight="1" x14ac:dyDescent="0.2">
      <c r="A289" s="992" t="s">
        <v>1009</v>
      </c>
      <c r="B289" s="992"/>
      <c r="C289" s="992"/>
      <c r="D289" s="992"/>
      <c r="E289" s="992"/>
      <c r="F289" s="992"/>
      <c r="G289" s="992"/>
      <c r="H289" s="992"/>
      <c r="I289" s="992"/>
    </row>
    <row r="290" spans="1:9" customFormat="1" ht="36" customHeight="1" x14ac:dyDescent="0.2">
      <c r="A290" s="992" t="s">
        <v>1010</v>
      </c>
      <c r="B290" s="992"/>
      <c r="C290" s="992"/>
      <c r="D290" s="992"/>
      <c r="E290" s="992"/>
      <c r="F290" s="992"/>
      <c r="G290" s="992"/>
      <c r="H290" s="992"/>
      <c r="I290" s="992"/>
    </row>
    <row r="291" spans="1:9" customFormat="1" ht="15.75" x14ac:dyDescent="0.25">
      <c r="A291" s="1002" t="s">
        <v>1011</v>
      </c>
      <c r="B291" s="1002"/>
      <c r="C291" s="1002"/>
      <c r="D291" s="1002"/>
      <c r="E291" s="1002"/>
      <c r="F291" s="1002"/>
      <c r="G291" s="1002"/>
      <c r="H291" s="906"/>
      <c r="I291" s="81"/>
    </row>
    <row r="292" spans="1:9" customFormat="1" ht="15.75" x14ac:dyDescent="0.2">
      <c r="A292" s="907" t="s">
        <v>914</v>
      </c>
      <c r="B292" s="1003" t="s">
        <v>927</v>
      </c>
      <c r="C292" s="1003"/>
      <c r="D292" s="1003"/>
      <c r="E292" s="1003"/>
      <c r="F292" s="1003"/>
      <c r="G292" s="1003"/>
      <c r="H292" s="908"/>
      <c r="I292" s="81"/>
    </row>
    <row r="293" spans="1:9" customFormat="1" ht="31.5" customHeight="1" x14ac:dyDescent="0.2">
      <c r="A293" s="1001" t="s">
        <v>1007</v>
      </c>
      <c r="B293" s="1001"/>
      <c r="C293" s="1001"/>
      <c r="D293" s="1001"/>
      <c r="E293" s="1001"/>
      <c r="F293" s="1001"/>
      <c r="G293" s="1001"/>
      <c r="H293" s="1001"/>
      <c r="I293" s="1001"/>
    </row>
    <row r="294" spans="1:9" customFormat="1" ht="15.75" x14ac:dyDescent="0.2">
      <c r="A294" s="907" t="s">
        <v>915</v>
      </c>
      <c r="B294" s="1003" t="s">
        <v>928</v>
      </c>
      <c r="C294" s="1003"/>
      <c r="D294" s="1003"/>
      <c r="E294" s="1003"/>
      <c r="F294" s="1003"/>
      <c r="G294" s="1003"/>
      <c r="H294" s="908"/>
      <c r="I294" s="81"/>
    </row>
    <row r="295" spans="1:9" customFormat="1" ht="28.5" customHeight="1" x14ac:dyDescent="0.2">
      <c r="A295" s="1001" t="s">
        <v>1012</v>
      </c>
      <c r="B295" s="1001"/>
      <c r="C295" s="1001"/>
      <c r="D295" s="1001"/>
      <c r="E295" s="1001"/>
      <c r="F295" s="1001"/>
      <c r="G295" s="1001"/>
      <c r="H295" s="1001"/>
      <c r="I295" s="1001"/>
    </row>
    <row r="296" spans="1:9" customFormat="1" ht="15.75" x14ac:dyDescent="0.25">
      <c r="A296" s="857"/>
      <c r="B296" s="904"/>
      <c r="C296" s="904"/>
      <c r="D296" s="902"/>
      <c r="E296" s="904"/>
      <c r="F296" s="904"/>
      <c r="G296" s="904"/>
      <c r="H296" s="844"/>
      <c r="I296" s="81"/>
    </row>
    <row r="297" spans="1:9" customFormat="1" ht="15.75" x14ac:dyDescent="0.25">
      <c r="A297" s="857"/>
      <c r="B297" s="904"/>
      <c r="C297" s="904"/>
      <c r="D297" s="902"/>
      <c r="E297" s="904"/>
      <c r="F297" s="904"/>
      <c r="G297" s="904"/>
      <c r="H297" s="844"/>
      <c r="I297" s="81"/>
    </row>
    <row r="298" spans="1:9" customFormat="1" ht="15.75" x14ac:dyDescent="0.25">
      <c r="A298" s="827"/>
      <c r="B298" s="955" t="str">
        <f>+B56</f>
        <v>BLANCA STELLA LENTINO TOLEDO</v>
      </c>
      <c r="C298" s="827"/>
      <c r="D298" s="981" t="s">
        <v>1013</v>
      </c>
      <c r="E298" s="981"/>
      <c r="F298" s="981"/>
      <c r="G298" s="981"/>
      <c r="H298" s="826"/>
      <c r="I298" s="81"/>
    </row>
    <row r="299" spans="1:9" ht="15.75" x14ac:dyDescent="0.25">
      <c r="A299" s="827"/>
      <c r="B299" s="955" t="str">
        <f>+B57</f>
        <v>REPRESENTANTE LEGAL</v>
      </c>
      <c r="C299" s="827"/>
      <c r="D299" s="829"/>
      <c r="E299" s="829" t="s">
        <v>1014</v>
      </c>
      <c r="F299" s="829"/>
      <c r="G299" s="828"/>
      <c r="H299" s="826"/>
    </row>
    <row r="300" spans="1:9" x14ac:dyDescent="0.2"/>
    <row r="301" spans="1:9" x14ac:dyDescent="0.2"/>
    <row r="302" spans="1:9" x14ac:dyDescent="0.2"/>
    <row r="303" spans="1:9" x14ac:dyDescent="0.2"/>
    <row r="304" spans="1:9"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sheetData>
  <mergeCells count="325">
    <mergeCell ref="B284:G284"/>
    <mergeCell ref="A198:I198"/>
    <mergeCell ref="A295:I295"/>
    <mergeCell ref="A290:I290"/>
    <mergeCell ref="A291:G291"/>
    <mergeCell ref="B292:G292"/>
    <mergeCell ref="A293:I293"/>
    <mergeCell ref="A175:D176"/>
    <mergeCell ref="A225:G225"/>
    <mergeCell ref="A249:G249"/>
    <mergeCell ref="A289:I289"/>
    <mergeCell ref="A195:H195"/>
    <mergeCell ref="A219:G219"/>
    <mergeCell ref="B294:G294"/>
    <mergeCell ref="A170:G170"/>
    <mergeCell ref="A171:I171"/>
    <mergeCell ref="A172:G172"/>
    <mergeCell ref="A173:I173"/>
    <mergeCell ref="E174:G174"/>
    <mergeCell ref="HB168:HK168"/>
    <mergeCell ref="HL168:HU168"/>
    <mergeCell ref="HV168:IE168"/>
    <mergeCell ref="IF168:IO168"/>
    <mergeCell ref="IP168:IU168"/>
    <mergeCell ref="A169:I169"/>
    <mergeCell ref="ET168:FC168"/>
    <mergeCell ref="FD168:FM168"/>
    <mergeCell ref="FN168:FW168"/>
    <mergeCell ref="FX168:GG168"/>
    <mergeCell ref="GH168:GQ168"/>
    <mergeCell ref="GR168:HA168"/>
    <mergeCell ref="CL168:CU168"/>
    <mergeCell ref="CV168:DE168"/>
    <mergeCell ref="DF168:DO168"/>
    <mergeCell ref="DP168:DY168"/>
    <mergeCell ref="DZ168:EI168"/>
    <mergeCell ref="EJ168:ES168"/>
    <mergeCell ref="IP167:IU167"/>
    <mergeCell ref="A168:I168"/>
    <mergeCell ref="J168:S168"/>
    <mergeCell ref="T168:AC168"/>
    <mergeCell ref="AD168:AM168"/>
    <mergeCell ref="AN168:AW168"/>
    <mergeCell ref="AX168:BG168"/>
    <mergeCell ref="BH168:BQ168"/>
    <mergeCell ref="BR168:CA168"/>
    <mergeCell ref="CB168:CK168"/>
    <mergeCell ref="GH167:GQ167"/>
    <mergeCell ref="GR167:HA167"/>
    <mergeCell ref="HB167:HK167"/>
    <mergeCell ref="HL167:HU167"/>
    <mergeCell ref="HV167:IE167"/>
    <mergeCell ref="IF167:IO167"/>
    <mergeCell ref="DZ167:EI167"/>
    <mergeCell ref="EJ167:ES167"/>
    <mergeCell ref="ET167:FC167"/>
    <mergeCell ref="FD167:FM167"/>
    <mergeCell ref="FN167:FW167"/>
    <mergeCell ref="FX167:GG167"/>
    <mergeCell ref="BR167:CA167"/>
    <mergeCell ref="CB167:CK167"/>
    <mergeCell ref="CL167:CU167"/>
    <mergeCell ref="CV167:DE167"/>
    <mergeCell ref="DF167:DO167"/>
    <mergeCell ref="DP167:DY167"/>
    <mergeCell ref="IF165:IO165"/>
    <mergeCell ref="IP165:IU165"/>
    <mergeCell ref="A166:G166"/>
    <mergeCell ref="A167:I167"/>
    <mergeCell ref="J167:S167"/>
    <mergeCell ref="T167:AC167"/>
    <mergeCell ref="AD167:AM167"/>
    <mergeCell ref="AN167:AW167"/>
    <mergeCell ref="AX167:BG167"/>
    <mergeCell ref="BH167:BQ167"/>
    <mergeCell ref="FX165:GG165"/>
    <mergeCell ref="GH165:GQ165"/>
    <mergeCell ref="GR165:HA165"/>
    <mergeCell ref="HB165:HK165"/>
    <mergeCell ref="HL165:HU165"/>
    <mergeCell ref="HV165:IE165"/>
    <mergeCell ref="DP165:DY165"/>
    <mergeCell ref="DZ165:EI165"/>
    <mergeCell ref="EJ165:ES165"/>
    <mergeCell ref="ET165:FC165"/>
    <mergeCell ref="FD165:FM165"/>
    <mergeCell ref="FN165:FW165"/>
    <mergeCell ref="BH165:BQ165"/>
    <mergeCell ref="BR165:CA165"/>
    <mergeCell ref="CB165:CK165"/>
    <mergeCell ref="CL165:CU165"/>
    <mergeCell ref="CV165:DE165"/>
    <mergeCell ref="DF165:DO165"/>
    <mergeCell ref="A165:I165"/>
    <mergeCell ref="J165:S165"/>
    <mergeCell ref="T165:AC165"/>
    <mergeCell ref="AD165:AM165"/>
    <mergeCell ref="AN165:AW165"/>
    <mergeCell ref="AX165:BG165"/>
    <mergeCell ref="A159:G159"/>
    <mergeCell ref="A160:I160"/>
    <mergeCell ref="A161:G161"/>
    <mergeCell ref="A162:I162"/>
    <mergeCell ref="A163:I163"/>
    <mergeCell ref="A164:I164"/>
    <mergeCell ref="IF154:IO154"/>
    <mergeCell ref="IP154:IU154"/>
    <mergeCell ref="A155:G155"/>
    <mergeCell ref="A156:I156"/>
    <mergeCell ref="A157:G157"/>
    <mergeCell ref="A158:I158"/>
    <mergeCell ref="FX154:GG154"/>
    <mergeCell ref="GH154:GQ154"/>
    <mergeCell ref="GR154:HA154"/>
    <mergeCell ref="HB154:HK154"/>
    <mergeCell ref="HL154:HU154"/>
    <mergeCell ref="HV154:IE154"/>
    <mergeCell ref="DP154:DY154"/>
    <mergeCell ref="DZ154:EI154"/>
    <mergeCell ref="EJ154:ES154"/>
    <mergeCell ref="ET154:FC154"/>
    <mergeCell ref="FD154:FM154"/>
    <mergeCell ref="FN154:FW154"/>
    <mergeCell ref="BH154:BQ154"/>
    <mergeCell ref="BR154:CA154"/>
    <mergeCell ref="CB154:CK154"/>
    <mergeCell ref="CL154:CU154"/>
    <mergeCell ref="CV154:DE154"/>
    <mergeCell ref="DF154:DO154"/>
    <mergeCell ref="IF151:IO151"/>
    <mergeCell ref="IP151:IU151"/>
    <mergeCell ref="A152:I152"/>
    <mergeCell ref="A153:G153"/>
    <mergeCell ref="A154:I154"/>
    <mergeCell ref="J154:S154"/>
    <mergeCell ref="T154:AC154"/>
    <mergeCell ref="AD154:AM154"/>
    <mergeCell ref="AN154:AW154"/>
    <mergeCell ref="AX154:BG154"/>
    <mergeCell ref="FX151:GG151"/>
    <mergeCell ref="GH151:GQ151"/>
    <mergeCell ref="GR151:HA151"/>
    <mergeCell ref="HB151:HK151"/>
    <mergeCell ref="HL151:HU151"/>
    <mergeCell ref="HV151:IE151"/>
    <mergeCell ref="DP151:DY151"/>
    <mergeCell ref="DZ151:EI151"/>
    <mergeCell ref="A151:I151"/>
    <mergeCell ref="J151:S151"/>
    <mergeCell ref="T151:AC151"/>
    <mergeCell ref="AD151:AM151"/>
    <mergeCell ref="AN151:AW151"/>
    <mergeCell ref="AX151:BG151"/>
    <mergeCell ref="HL149:HU149"/>
    <mergeCell ref="HV149:IE149"/>
    <mergeCell ref="IF149:IO149"/>
    <mergeCell ref="EJ151:ES151"/>
    <mergeCell ref="ET151:FC151"/>
    <mergeCell ref="FD151:FM151"/>
    <mergeCell ref="FN151:FW151"/>
    <mergeCell ref="BH151:BQ151"/>
    <mergeCell ref="BR151:CA151"/>
    <mergeCell ref="CB151:CK151"/>
    <mergeCell ref="CL151:CU151"/>
    <mergeCell ref="CV151:DE151"/>
    <mergeCell ref="DF151:DO151"/>
    <mergeCell ref="IP149:IU149"/>
    <mergeCell ref="A150:G150"/>
    <mergeCell ref="FD149:FM149"/>
    <mergeCell ref="FN149:FW149"/>
    <mergeCell ref="FX149:GG149"/>
    <mergeCell ref="GH149:GQ149"/>
    <mergeCell ref="GR149:HA149"/>
    <mergeCell ref="HB149:HK149"/>
    <mergeCell ref="CV149:DE149"/>
    <mergeCell ref="DF149:DO149"/>
    <mergeCell ref="DP149:DY149"/>
    <mergeCell ref="DZ149:EI149"/>
    <mergeCell ref="EJ149:ES149"/>
    <mergeCell ref="ET149:FC149"/>
    <mergeCell ref="AN149:AW149"/>
    <mergeCell ref="AX149:BG149"/>
    <mergeCell ref="BH149:BQ149"/>
    <mergeCell ref="BR149:CA149"/>
    <mergeCell ref="CB149:CK149"/>
    <mergeCell ref="CL149:CU149"/>
    <mergeCell ref="A147:I147"/>
    <mergeCell ref="A148:I148"/>
    <mergeCell ref="A149:I149"/>
    <mergeCell ref="J149:S149"/>
    <mergeCell ref="T149:AC149"/>
    <mergeCell ref="AD149:AM149"/>
    <mergeCell ref="IF142:IO142"/>
    <mergeCell ref="IP142:IU142"/>
    <mergeCell ref="A143:G143"/>
    <mergeCell ref="A144:I144"/>
    <mergeCell ref="A145:I145"/>
    <mergeCell ref="A146:I146"/>
    <mergeCell ref="FX142:GG142"/>
    <mergeCell ref="GH142:GQ142"/>
    <mergeCell ref="GR142:HA142"/>
    <mergeCell ref="HB142:HK142"/>
    <mergeCell ref="HL142:HU142"/>
    <mergeCell ref="HV142:IE142"/>
    <mergeCell ref="DP142:DY142"/>
    <mergeCell ref="DZ142:EI142"/>
    <mergeCell ref="EJ142:ES142"/>
    <mergeCell ref="ET142:FC142"/>
    <mergeCell ref="FD142:FM142"/>
    <mergeCell ref="FN142:FW142"/>
    <mergeCell ref="BH142:BQ142"/>
    <mergeCell ref="BR142:CA142"/>
    <mergeCell ref="CB142:CK142"/>
    <mergeCell ref="CL142:CU142"/>
    <mergeCell ref="CV142:DE142"/>
    <mergeCell ref="DF142:DO142"/>
    <mergeCell ref="A142:I142"/>
    <mergeCell ref="J142:S142"/>
    <mergeCell ref="T142:AC142"/>
    <mergeCell ref="AD142:AM142"/>
    <mergeCell ref="AN142:AW142"/>
    <mergeCell ref="AX142:BG142"/>
    <mergeCell ref="HV138:IE138"/>
    <mergeCell ref="IF138:IO138"/>
    <mergeCell ref="IP138:IU138"/>
    <mergeCell ref="A139:G139"/>
    <mergeCell ref="A140:I140"/>
    <mergeCell ref="A141:G141"/>
    <mergeCell ref="FN138:FW138"/>
    <mergeCell ref="FX138:GG138"/>
    <mergeCell ref="GH138:GQ138"/>
    <mergeCell ref="GR138:HA138"/>
    <mergeCell ref="HB138:HK138"/>
    <mergeCell ref="HL138:HU138"/>
    <mergeCell ref="DF138:DO138"/>
    <mergeCell ref="DP138:DY138"/>
    <mergeCell ref="DZ138:EI138"/>
    <mergeCell ref="EJ138:ES138"/>
    <mergeCell ref="ET138:FC138"/>
    <mergeCell ref="FD138:FM138"/>
    <mergeCell ref="AX138:BG138"/>
    <mergeCell ref="BH138:BQ138"/>
    <mergeCell ref="BR138:CA138"/>
    <mergeCell ref="CB138:CK138"/>
    <mergeCell ref="CL138:CU138"/>
    <mergeCell ref="CV138:DE138"/>
    <mergeCell ref="A137:G137"/>
    <mergeCell ref="A138:I138"/>
    <mergeCell ref="J138:S138"/>
    <mergeCell ref="T138:AC138"/>
    <mergeCell ref="AD138:AM138"/>
    <mergeCell ref="AN138:AW138"/>
    <mergeCell ref="A130:G130"/>
    <mergeCell ref="A131:I131"/>
    <mergeCell ref="A132:G132"/>
    <mergeCell ref="A133:I133"/>
    <mergeCell ref="A134:I134"/>
    <mergeCell ref="A136:I136"/>
    <mergeCell ref="A124:I124"/>
    <mergeCell ref="A125:G125"/>
    <mergeCell ref="A126:I126"/>
    <mergeCell ref="A127:G127"/>
    <mergeCell ref="A128:G128"/>
    <mergeCell ref="A129:I129"/>
    <mergeCell ref="HB121:HK121"/>
    <mergeCell ref="HL121:HU121"/>
    <mergeCell ref="HV121:IE121"/>
    <mergeCell ref="IF121:IO121"/>
    <mergeCell ref="IP121:IU121"/>
    <mergeCell ref="A123:G123"/>
    <mergeCell ref="ET121:FC121"/>
    <mergeCell ref="FD121:FM121"/>
    <mergeCell ref="FN121:FW121"/>
    <mergeCell ref="FX121:GG121"/>
    <mergeCell ref="GH121:GQ121"/>
    <mergeCell ref="GR121:HA121"/>
    <mergeCell ref="CL121:CU121"/>
    <mergeCell ref="CV121:DE121"/>
    <mergeCell ref="DF121:DO121"/>
    <mergeCell ref="DP121:DY121"/>
    <mergeCell ref="DZ121:EI121"/>
    <mergeCell ref="EJ121:ES121"/>
    <mergeCell ref="AD121:AM121"/>
    <mergeCell ref="AN121:AW121"/>
    <mergeCell ref="AX121:BG121"/>
    <mergeCell ref="BH121:BQ121"/>
    <mergeCell ref="BR121:CA121"/>
    <mergeCell ref="CB121:CK121"/>
    <mergeCell ref="A102:I102"/>
    <mergeCell ref="A118:I118"/>
    <mergeCell ref="A119:I119"/>
    <mergeCell ref="A120:I120"/>
    <mergeCell ref="A121:I121"/>
    <mergeCell ref="J121:S121"/>
    <mergeCell ref="T121:AC121"/>
    <mergeCell ref="A103:I103"/>
    <mergeCell ref="A104:I104"/>
    <mergeCell ref="A105:G105"/>
    <mergeCell ref="A107:I107"/>
    <mergeCell ref="A108:I108"/>
    <mergeCell ref="A111:I111"/>
    <mergeCell ref="E57:I57"/>
    <mergeCell ref="D298:G298"/>
    <mergeCell ref="B6:B8"/>
    <mergeCell ref="C6:C8"/>
    <mergeCell ref="E6:G7"/>
    <mergeCell ref="B22:B23"/>
    <mergeCell ref="B38:C39"/>
    <mergeCell ref="A1:I1"/>
    <mergeCell ref="A2:I2"/>
    <mergeCell ref="A3:I3"/>
    <mergeCell ref="A4:I4"/>
    <mergeCell ref="A5:I5"/>
    <mergeCell ref="E56:I56"/>
    <mergeCell ref="E68:G68"/>
    <mergeCell ref="E69:G69"/>
    <mergeCell ref="E95:G95"/>
    <mergeCell ref="E58:G58"/>
    <mergeCell ref="A63:I63"/>
    <mergeCell ref="A64:I64"/>
    <mergeCell ref="A65:I65"/>
    <mergeCell ref="A66:I66"/>
    <mergeCell ref="A67:I67"/>
    <mergeCell ref="E98:G98"/>
    <mergeCell ref="A101:I101"/>
  </mergeCells>
  <pageMargins left="0.70866141732283472" right="0.70866141732283472" top="0.74803149606299213" bottom="0.74803149606299213" header="0.31496062992125984" footer="0.31496062992125984"/>
  <pageSetup orientation="landscape"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2"/>
  <sheetViews>
    <sheetView workbookViewId="0">
      <selection activeCell="B2" sqref="B2"/>
    </sheetView>
  </sheetViews>
  <sheetFormatPr baseColWidth="10" defaultColWidth="11.42578125" defaultRowHeight="12.75" x14ac:dyDescent="0.2"/>
  <cols>
    <col min="1" max="1" width="34.42578125" bestFit="1" customWidth="1"/>
  </cols>
  <sheetData>
    <row r="2" spans="1:2" x14ac:dyDescent="0.2">
      <c r="A2" s="17" t="str">
        <f>+[3]RESUMEN!$A$2</f>
        <v>DONACIONES DINERO</v>
      </c>
      <c r="B2" s="358">
        <f>+[3]RESUMEN!$B$2</f>
        <v>6015000</v>
      </c>
    </row>
    <row r="3" spans="1:2" x14ac:dyDescent="0.2">
      <c r="A3" s="17"/>
      <c r="B3" s="358"/>
    </row>
    <row r="4" spans="1:2" x14ac:dyDescent="0.2">
      <c r="A4" s="17"/>
      <c r="B4" s="358"/>
    </row>
    <row r="5" spans="1:2" x14ac:dyDescent="0.2">
      <c r="A5" s="17" t="s">
        <v>289</v>
      </c>
      <c r="B5" s="8">
        <v>86400</v>
      </c>
    </row>
    <row r="6" spans="1:2" x14ac:dyDescent="0.2">
      <c r="A6" s="17" t="s">
        <v>300</v>
      </c>
      <c r="B6" s="8">
        <v>279450</v>
      </c>
    </row>
    <row r="7" spans="1:2" x14ac:dyDescent="0.2">
      <c r="A7" s="17" t="s">
        <v>106</v>
      </c>
      <c r="B7" s="8">
        <v>240200</v>
      </c>
    </row>
    <row r="8" spans="1:2" x14ac:dyDescent="0.2">
      <c r="A8" s="17" t="s">
        <v>290</v>
      </c>
      <c r="B8" s="8">
        <v>39000</v>
      </c>
    </row>
    <row r="9" spans="1:2" x14ac:dyDescent="0.2">
      <c r="A9" s="17" t="s">
        <v>291</v>
      </c>
      <c r="B9" s="8">
        <v>5500</v>
      </c>
    </row>
    <row r="10" spans="1:2" x14ac:dyDescent="0.2">
      <c r="A10" s="17" t="s">
        <v>292</v>
      </c>
      <c r="B10" s="8">
        <v>163000</v>
      </c>
    </row>
    <row r="11" spans="1:2" x14ac:dyDescent="0.2">
      <c r="A11" s="17" t="s">
        <v>78</v>
      </c>
      <c r="B11" s="8">
        <v>51300</v>
      </c>
    </row>
    <row r="12" spans="1:2" x14ac:dyDescent="0.2">
      <c r="A12" s="17" t="s">
        <v>293</v>
      </c>
      <c r="B12" s="8">
        <v>46000</v>
      </c>
    </row>
    <row r="13" spans="1:2" x14ac:dyDescent="0.2">
      <c r="A13" s="17" t="s">
        <v>294</v>
      </c>
      <c r="B13" s="8">
        <v>25000</v>
      </c>
    </row>
    <row r="14" spans="1:2" x14ac:dyDescent="0.2">
      <c r="A14" s="17" t="s">
        <v>295</v>
      </c>
      <c r="B14" s="8">
        <v>1132802</v>
      </c>
    </row>
    <row r="15" spans="1:2" x14ac:dyDescent="0.2">
      <c r="A15" s="17" t="s">
        <v>296</v>
      </c>
      <c r="B15" s="358">
        <v>525170</v>
      </c>
    </row>
    <row r="16" spans="1:2" x14ac:dyDescent="0.2">
      <c r="A16" s="17" t="s">
        <v>297</v>
      </c>
      <c r="B16" s="358">
        <v>22200</v>
      </c>
    </row>
    <row r="17" spans="1:2" x14ac:dyDescent="0.2">
      <c r="A17" s="17" t="s">
        <v>298</v>
      </c>
      <c r="B17" s="8">
        <v>1192750</v>
      </c>
    </row>
    <row r="18" spans="1:2" x14ac:dyDescent="0.2">
      <c r="A18" s="17" t="s">
        <v>299</v>
      </c>
      <c r="B18" s="8">
        <v>840850</v>
      </c>
    </row>
    <row r="19" spans="1:2" x14ac:dyDescent="0.2">
      <c r="A19" s="17" t="s">
        <v>301</v>
      </c>
      <c r="B19" s="8">
        <v>384950</v>
      </c>
    </row>
    <row r="20" spans="1:2" x14ac:dyDescent="0.2">
      <c r="A20" s="17" t="s">
        <v>302</v>
      </c>
      <c r="B20" s="8">
        <v>1835660</v>
      </c>
    </row>
    <row r="21" spans="1:2" x14ac:dyDescent="0.2">
      <c r="A21" s="17" t="s">
        <v>303</v>
      </c>
      <c r="B21" s="8">
        <v>1500159</v>
      </c>
    </row>
    <row r="22" spans="1:2" x14ac:dyDescent="0.2">
      <c r="A22" s="17" t="s">
        <v>304</v>
      </c>
      <c r="B22" s="358">
        <v>170080</v>
      </c>
    </row>
    <row r="23" spans="1:2" x14ac:dyDescent="0.2">
      <c r="A23" s="17" t="s">
        <v>305</v>
      </c>
      <c r="B23" s="358">
        <v>690000</v>
      </c>
    </row>
    <row r="24" spans="1:2" x14ac:dyDescent="0.2">
      <c r="A24" s="17"/>
      <c r="B24" s="358"/>
    </row>
    <row r="25" spans="1:2" x14ac:dyDescent="0.2">
      <c r="A25" s="17"/>
      <c r="B25" s="358">
        <f>SUM(B5:B24)</f>
        <v>9230471</v>
      </c>
    </row>
    <row r="26" spans="1:2" x14ac:dyDescent="0.2">
      <c r="A26" s="17"/>
      <c r="B26" s="358"/>
    </row>
    <row r="27" spans="1:2" x14ac:dyDescent="0.2">
      <c r="A27" s="17"/>
      <c r="B27" s="358"/>
    </row>
    <row r="28" spans="1:2" x14ac:dyDescent="0.2">
      <c r="A28" s="17"/>
      <c r="B28" s="358"/>
    </row>
    <row r="29" spans="1:2" x14ac:dyDescent="0.2">
      <c r="A29" s="17"/>
      <c r="B29" s="358"/>
    </row>
    <row r="30" spans="1:2" x14ac:dyDescent="0.2">
      <c r="A30" s="17"/>
      <c r="B30" s="358"/>
    </row>
    <row r="31" spans="1:2" x14ac:dyDescent="0.2">
      <c r="A31" s="17"/>
      <c r="B31" s="358"/>
    </row>
    <row r="32" spans="1:2" x14ac:dyDescent="0.2">
      <c r="A32" s="17"/>
      <c r="B32" s="358"/>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zoomScale="110" zoomScaleNormal="110" workbookViewId="0">
      <selection activeCell="B6" sqref="B6"/>
    </sheetView>
  </sheetViews>
  <sheetFormatPr baseColWidth="10" defaultColWidth="11.42578125" defaultRowHeight="12.75" x14ac:dyDescent="0.2"/>
  <cols>
    <col min="1" max="1" width="43.5703125" customWidth="1"/>
    <col min="2" max="2" width="35.7109375" style="449" customWidth="1"/>
    <col min="3" max="4" width="17.28515625" style="29" bestFit="1" customWidth="1"/>
    <col min="5" max="5" width="18.28515625" bestFit="1" customWidth="1"/>
    <col min="6" max="6" width="12.42578125" bestFit="1" customWidth="1"/>
  </cols>
  <sheetData>
    <row r="1" spans="1:6" ht="18" x14ac:dyDescent="0.2">
      <c r="A1" s="445" t="s">
        <v>428</v>
      </c>
    </row>
    <row r="2" spans="1:6" ht="18" x14ac:dyDescent="0.2">
      <c r="A2" s="446" t="s">
        <v>429</v>
      </c>
      <c r="B2" s="450" t="s">
        <v>126</v>
      </c>
    </row>
    <row r="3" spans="1:6" ht="18" x14ac:dyDescent="0.2">
      <c r="A3" s="446"/>
    </row>
    <row r="4" spans="1:6" ht="18" x14ac:dyDescent="0.2">
      <c r="A4" s="447" t="s">
        <v>430</v>
      </c>
      <c r="B4" s="447" t="s">
        <v>431</v>
      </c>
      <c r="D4" s="451">
        <v>1000000</v>
      </c>
      <c r="F4" s="17" t="s">
        <v>471</v>
      </c>
    </row>
    <row r="5" spans="1:6" x14ac:dyDescent="0.2">
      <c r="A5" s="447" t="s">
        <v>432</v>
      </c>
      <c r="B5" s="447" t="s">
        <v>469</v>
      </c>
      <c r="E5" s="451">
        <v>19965100</v>
      </c>
    </row>
    <row r="6" spans="1:6" x14ac:dyDescent="0.2">
      <c r="A6" s="447" t="s">
        <v>433</v>
      </c>
      <c r="E6" s="451">
        <v>6000000</v>
      </c>
    </row>
    <row r="7" spans="1:6" x14ac:dyDescent="0.2">
      <c r="A7" s="447" t="s">
        <v>434</v>
      </c>
      <c r="B7" s="447" t="s">
        <v>435</v>
      </c>
      <c r="C7" s="451">
        <v>100000</v>
      </c>
    </row>
    <row r="8" spans="1:6" x14ac:dyDescent="0.2">
      <c r="A8" s="447" t="s">
        <v>436</v>
      </c>
      <c r="B8" s="447" t="s">
        <v>437</v>
      </c>
      <c r="D8" s="451">
        <v>1000000</v>
      </c>
      <c r="F8" s="17" t="s">
        <v>126</v>
      </c>
    </row>
    <row r="9" spans="1:6" x14ac:dyDescent="0.2">
      <c r="A9" s="447" t="s">
        <v>438</v>
      </c>
      <c r="B9" s="447" t="s">
        <v>439</v>
      </c>
      <c r="C9" s="451">
        <v>300000</v>
      </c>
    </row>
    <row r="10" spans="1:6" x14ac:dyDescent="0.2">
      <c r="A10" s="447" t="s">
        <v>440</v>
      </c>
      <c r="B10" s="447" t="s">
        <v>441</v>
      </c>
      <c r="C10" s="451">
        <v>1500000</v>
      </c>
    </row>
    <row r="11" spans="1:6" x14ac:dyDescent="0.2">
      <c r="A11" s="447" t="s">
        <v>442</v>
      </c>
      <c r="B11" s="447" t="s">
        <v>443</v>
      </c>
      <c r="C11" s="451">
        <v>900000</v>
      </c>
    </row>
    <row r="12" spans="1:6" x14ac:dyDescent="0.2">
      <c r="A12" s="447" t="s">
        <v>474</v>
      </c>
      <c r="B12" s="447" t="s">
        <v>444</v>
      </c>
      <c r="C12" s="451">
        <v>200000</v>
      </c>
    </row>
    <row r="13" spans="1:6" x14ac:dyDescent="0.2">
      <c r="A13" s="447" t="s">
        <v>475</v>
      </c>
      <c r="B13" s="447" t="s">
        <v>445</v>
      </c>
      <c r="D13" s="451">
        <v>3000000</v>
      </c>
      <c r="F13" s="17" t="s">
        <v>126</v>
      </c>
    </row>
    <row r="14" spans="1:6" x14ac:dyDescent="0.2">
      <c r="A14" s="447" t="s">
        <v>476</v>
      </c>
      <c r="B14" s="447" t="s">
        <v>445</v>
      </c>
      <c r="D14" s="451">
        <v>400000</v>
      </c>
      <c r="F14" s="17" t="s">
        <v>126</v>
      </c>
    </row>
    <row r="15" spans="1:6" x14ac:dyDescent="0.2">
      <c r="A15" s="447" t="s">
        <v>477</v>
      </c>
      <c r="B15" s="447" t="s">
        <v>441</v>
      </c>
      <c r="C15" s="451">
        <v>300000</v>
      </c>
    </row>
    <row r="16" spans="1:6" x14ac:dyDescent="0.2">
      <c r="A16" s="447"/>
      <c r="B16" s="447" t="s">
        <v>441</v>
      </c>
      <c r="C16" s="451">
        <v>300000</v>
      </c>
    </row>
    <row r="17" spans="1:3" x14ac:dyDescent="0.2">
      <c r="A17" s="447"/>
      <c r="B17" s="447" t="s">
        <v>441</v>
      </c>
      <c r="C17" s="451">
        <v>300000</v>
      </c>
    </row>
    <row r="18" spans="1:3" x14ac:dyDescent="0.2">
      <c r="A18" s="447"/>
      <c r="B18" s="447" t="s">
        <v>441</v>
      </c>
      <c r="C18" s="451">
        <v>200000</v>
      </c>
    </row>
    <row r="19" spans="1:3" x14ac:dyDescent="0.2">
      <c r="A19" s="447" t="s">
        <v>446</v>
      </c>
      <c r="B19" s="447" t="s">
        <v>441</v>
      </c>
      <c r="C19" s="451">
        <v>100000</v>
      </c>
    </row>
    <row r="20" spans="1:3" hidden="1" x14ac:dyDescent="0.2">
      <c r="A20" s="447" t="s">
        <v>447</v>
      </c>
      <c r="B20" s="447" t="s">
        <v>441</v>
      </c>
    </row>
    <row r="21" spans="1:3" hidden="1" x14ac:dyDescent="0.2">
      <c r="A21" s="447" t="s">
        <v>448</v>
      </c>
      <c r="B21" s="447" t="s">
        <v>441</v>
      </c>
    </row>
    <row r="22" spans="1:3" hidden="1" x14ac:dyDescent="0.2">
      <c r="A22" s="447" t="s">
        <v>449</v>
      </c>
      <c r="B22" s="447" t="s">
        <v>441</v>
      </c>
    </row>
    <row r="23" spans="1:3" hidden="1" x14ac:dyDescent="0.2">
      <c r="A23" s="447" t="s">
        <v>450</v>
      </c>
      <c r="B23" s="447" t="s">
        <v>441</v>
      </c>
    </row>
    <row r="24" spans="1:3" hidden="1" x14ac:dyDescent="0.2">
      <c r="A24" s="447" t="s">
        <v>451</v>
      </c>
      <c r="B24" s="447" t="s">
        <v>444</v>
      </c>
    </row>
    <row r="25" spans="1:3" hidden="1" x14ac:dyDescent="0.2">
      <c r="A25" s="447" t="s">
        <v>452</v>
      </c>
      <c r="B25" s="448" t="s">
        <v>444</v>
      </c>
    </row>
    <row r="26" spans="1:3" hidden="1" x14ac:dyDescent="0.2">
      <c r="A26" s="447" t="s">
        <v>453</v>
      </c>
      <c r="B26" s="447" t="s">
        <v>444</v>
      </c>
    </row>
    <row r="27" spans="1:3" hidden="1" x14ac:dyDescent="0.2">
      <c r="A27" s="447" t="s">
        <v>454</v>
      </c>
      <c r="B27" s="447" t="s">
        <v>444</v>
      </c>
    </row>
    <row r="28" spans="1:3" hidden="1" x14ac:dyDescent="0.2">
      <c r="A28" s="447" t="s">
        <v>455</v>
      </c>
      <c r="B28" s="447" t="s">
        <v>444</v>
      </c>
    </row>
    <row r="29" spans="1:3" hidden="1" x14ac:dyDescent="0.2">
      <c r="A29" s="447" t="s">
        <v>456</v>
      </c>
      <c r="B29" s="447" t="s">
        <v>441</v>
      </c>
    </row>
    <row r="30" spans="1:3" hidden="1" x14ac:dyDescent="0.2">
      <c r="A30" s="447" t="s">
        <v>457</v>
      </c>
      <c r="B30" s="447" t="s">
        <v>441</v>
      </c>
    </row>
    <row r="31" spans="1:3" hidden="1" x14ac:dyDescent="0.2">
      <c r="A31" s="447" t="s">
        <v>458</v>
      </c>
      <c r="B31" s="447" t="s">
        <v>441</v>
      </c>
    </row>
    <row r="32" spans="1:3" hidden="1" x14ac:dyDescent="0.2">
      <c r="A32" s="447" t="s">
        <v>459</v>
      </c>
      <c r="B32" s="447" t="s">
        <v>441</v>
      </c>
    </row>
    <row r="33" spans="1:7" hidden="1" x14ac:dyDescent="0.2">
      <c r="A33" s="447" t="s">
        <v>460</v>
      </c>
      <c r="B33" s="447" t="s">
        <v>441</v>
      </c>
    </row>
    <row r="34" spans="1:7" hidden="1" x14ac:dyDescent="0.2">
      <c r="A34" s="447" t="s">
        <v>461</v>
      </c>
      <c r="B34" s="447" t="s">
        <v>441</v>
      </c>
    </row>
    <row r="35" spans="1:7" hidden="1" x14ac:dyDescent="0.2">
      <c r="A35" s="447" t="s">
        <v>462</v>
      </c>
      <c r="B35" s="447" t="s">
        <v>441</v>
      </c>
    </row>
    <row r="36" spans="1:7" hidden="1" x14ac:dyDescent="0.2">
      <c r="A36" s="447" t="s">
        <v>463</v>
      </c>
      <c r="B36" s="447" t="s">
        <v>441</v>
      </c>
    </row>
    <row r="37" spans="1:7" hidden="1" x14ac:dyDescent="0.2">
      <c r="A37" s="447" t="s">
        <v>464</v>
      </c>
      <c r="B37" s="447" t="s">
        <v>441</v>
      </c>
    </row>
    <row r="38" spans="1:7" hidden="1" x14ac:dyDescent="0.2">
      <c r="A38" s="447" t="s">
        <v>465</v>
      </c>
      <c r="B38" s="447" t="s">
        <v>441</v>
      </c>
    </row>
    <row r="39" spans="1:7" hidden="1" x14ac:dyDescent="0.2">
      <c r="A39" s="447" t="s">
        <v>466</v>
      </c>
      <c r="B39" s="447" t="s">
        <v>441</v>
      </c>
    </row>
    <row r="40" spans="1:7" hidden="1" x14ac:dyDescent="0.2">
      <c r="A40" s="447" t="s">
        <v>467</v>
      </c>
      <c r="B40" s="447" t="s">
        <v>444</v>
      </c>
    </row>
    <row r="41" spans="1:7" hidden="1" x14ac:dyDescent="0.2">
      <c r="A41" s="447" t="s">
        <v>468</v>
      </c>
      <c r="B41" s="447" t="s">
        <v>444</v>
      </c>
    </row>
    <row r="43" spans="1:7" x14ac:dyDescent="0.2">
      <c r="C43" s="452">
        <f>SUM(C4:C41)</f>
        <v>4200000</v>
      </c>
      <c r="D43" s="452">
        <f>SUM(D4:D41)</f>
        <v>5400000</v>
      </c>
      <c r="E43" s="452">
        <f>SUM(E4:E41)</f>
        <v>25965100</v>
      </c>
      <c r="F43" s="29">
        <f>SUM(F4:F41)</f>
        <v>0</v>
      </c>
      <c r="G43" s="29">
        <f>SUM(G4:G41)</f>
        <v>0</v>
      </c>
    </row>
    <row r="44" spans="1:7" x14ac:dyDescent="0.2">
      <c r="E44" s="453">
        <f>+E43+D43+C43</f>
        <v>35565100</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4"/>
  <sheetViews>
    <sheetView zoomScale="70" zoomScaleNormal="70" workbookViewId="0">
      <selection activeCell="D8" sqref="D8"/>
    </sheetView>
  </sheetViews>
  <sheetFormatPr baseColWidth="10" defaultColWidth="11.42578125" defaultRowHeight="15" x14ac:dyDescent="0.25"/>
  <cols>
    <col min="1" max="1" width="16.140625" style="441" customWidth="1"/>
    <col min="2" max="2" width="17.28515625" style="165" customWidth="1"/>
    <col min="3" max="3" width="34.42578125" style="442" customWidth="1"/>
    <col min="4" max="4" width="35.140625" style="443" customWidth="1"/>
    <col min="5" max="5" width="15.5703125" style="443" bestFit="1" customWidth="1"/>
    <col min="6" max="6" width="17.42578125" style="166" customWidth="1"/>
    <col min="7" max="7" width="12" style="444" bestFit="1" customWidth="1"/>
    <col min="8" max="8" width="15.5703125" style="155" bestFit="1" customWidth="1"/>
    <col min="9" max="9" width="14.140625" style="125" bestFit="1" customWidth="1"/>
    <col min="10" max="16384" width="11.42578125" style="125"/>
  </cols>
  <sheetData>
    <row r="1" spans="1:9" ht="30.75" customHeight="1" thickTop="1" x14ac:dyDescent="0.4">
      <c r="A1" s="1118" t="s">
        <v>9</v>
      </c>
      <c r="B1" s="1119"/>
      <c r="C1" s="1119"/>
      <c r="D1" s="1119"/>
      <c r="E1" s="1119"/>
      <c r="F1" s="1119"/>
      <c r="G1" s="1119"/>
      <c r="H1" s="1120"/>
    </row>
    <row r="2" spans="1:9" ht="21.75" customHeight="1" thickBot="1" x14ac:dyDescent="0.3">
      <c r="A2" s="1121" t="str">
        <f>+'[2]12 Y 13'!A2:H2</f>
        <v>NIT. 900.326.707-3</v>
      </c>
      <c r="B2" s="1122"/>
      <c r="C2" s="1122"/>
      <c r="D2" s="1122"/>
      <c r="E2" s="1122"/>
      <c r="F2" s="1122"/>
      <c r="G2" s="1122"/>
      <c r="H2" s="1123"/>
    </row>
    <row r="3" spans="1:9" ht="21.75" customHeight="1" thickBot="1" x14ac:dyDescent="0.35">
      <c r="A3" s="1029" t="s">
        <v>312</v>
      </c>
      <c r="B3" s="1030"/>
      <c r="C3" s="1030"/>
      <c r="D3" s="1030"/>
      <c r="E3" s="1030"/>
      <c r="F3" s="1030"/>
      <c r="G3" s="1030"/>
      <c r="H3" s="1031"/>
    </row>
    <row r="4" spans="1:9" s="137" customFormat="1" ht="34.5" customHeight="1" thickBot="1" x14ac:dyDescent="0.3">
      <c r="A4" s="359" t="s">
        <v>51</v>
      </c>
      <c r="B4" s="360" t="s">
        <v>313</v>
      </c>
      <c r="C4" s="361" t="s">
        <v>54</v>
      </c>
      <c r="D4" s="361" t="s">
        <v>55</v>
      </c>
      <c r="E4" s="361" t="s">
        <v>314</v>
      </c>
      <c r="F4" s="362" t="s">
        <v>56</v>
      </c>
      <c r="G4" s="363" t="s">
        <v>57</v>
      </c>
      <c r="H4" s="364" t="s">
        <v>38</v>
      </c>
    </row>
    <row r="5" spans="1:9" s="137" customFormat="1" ht="34.5" customHeight="1" thickTop="1" x14ac:dyDescent="0.4">
      <c r="A5" s="365">
        <v>42120</v>
      </c>
      <c r="B5" s="366">
        <v>45</v>
      </c>
      <c r="C5" s="367" t="s">
        <v>315</v>
      </c>
      <c r="D5" s="367" t="s">
        <v>126</v>
      </c>
      <c r="E5" s="367">
        <v>1240000</v>
      </c>
      <c r="F5" s="368">
        <v>0</v>
      </c>
      <c r="G5" s="369"/>
      <c r="H5" s="370">
        <v>0</v>
      </c>
      <c r="I5" s="371"/>
    </row>
    <row r="6" spans="1:9" s="137" customFormat="1" ht="34.5" customHeight="1" x14ac:dyDescent="0.25">
      <c r="A6" s="372">
        <v>42100</v>
      </c>
      <c r="B6" s="373">
        <v>39</v>
      </c>
      <c r="C6" s="374" t="s">
        <v>316</v>
      </c>
      <c r="D6" s="374" t="s">
        <v>317</v>
      </c>
      <c r="E6" s="374">
        <v>7027565895</v>
      </c>
      <c r="F6" s="375">
        <v>0</v>
      </c>
      <c r="G6" s="376"/>
      <c r="H6" s="377">
        <v>0</v>
      </c>
      <c r="I6" s="378"/>
    </row>
    <row r="7" spans="1:9" s="387" customFormat="1" x14ac:dyDescent="0.25">
      <c r="A7" s="379">
        <v>42126</v>
      </c>
      <c r="B7" s="380">
        <v>80</v>
      </c>
      <c r="C7" s="381" t="s">
        <v>318</v>
      </c>
      <c r="D7" s="382" t="s">
        <v>126</v>
      </c>
      <c r="E7" s="383">
        <v>30000</v>
      </c>
      <c r="F7" s="383"/>
      <c r="G7" s="384"/>
      <c r="H7" s="385"/>
      <c r="I7" s="386"/>
    </row>
    <row r="8" spans="1:9" s="387" customFormat="1" x14ac:dyDescent="0.25">
      <c r="A8" s="379">
        <v>42192</v>
      </c>
      <c r="B8" s="380">
        <v>91</v>
      </c>
      <c r="C8" s="381" t="s">
        <v>318</v>
      </c>
      <c r="D8" s="382" t="s">
        <v>126</v>
      </c>
      <c r="E8" s="383">
        <v>150000</v>
      </c>
      <c r="F8" s="383"/>
      <c r="G8" s="384"/>
      <c r="H8" s="385"/>
      <c r="I8" s="378"/>
    </row>
    <row r="9" spans="1:9" s="387" customFormat="1" ht="21.75" customHeight="1" x14ac:dyDescent="0.25">
      <c r="A9" s="379">
        <v>42314</v>
      </c>
      <c r="B9" s="380">
        <v>128</v>
      </c>
      <c r="C9" s="381" t="s">
        <v>318</v>
      </c>
      <c r="D9" s="382" t="s">
        <v>126</v>
      </c>
      <c r="E9" s="383">
        <v>150000</v>
      </c>
      <c r="F9" s="383"/>
      <c r="G9" s="384"/>
      <c r="H9" s="385"/>
      <c r="I9" s="378"/>
    </row>
    <row r="10" spans="1:9" s="387" customFormat="1" ht="21.75" customHeight="1" x14ac:dyDescent="0.25">
      <c r="A10" s="379">
        <v>42354</v>
      </c>
      <c r="B10" s="380">
        <v>163</v>
      </c>
      <c r="C10" s="381" t="s">
        <v>319</v>
      </c>
      <c r="D10" s="382" t="s">
        <v>126</v>
      </c>
      <c r="E10" s="383">
        <v>137500</v>
      </c>
      <c r="F10" s="383"/>
      <c r="G10" s="384"/>
      <c r="H10" s="385"/>
      <c r="I10" s="378"/>
    </row>
    <row r="11" spans="1:9" s="387" customFormat="1" ht="21.75" customHeight="1" x14ac:dyDescent="0.25">
      <c r="A11" s="379">
        <v>42178</v>
      </c>
      <c r="B11" s="380">
        <v>88</v>
      </c>
      <c r="C11" s="381" t="s">
        <v>319</v>
      </c>
      <c r="D11" s="382" t="s">
        <v>126</v>
      </c>
      <c r="E11" s="383">
        <v>200000</v>
      </c>
      <c r="F11" s="383"/>
      <c r="G11" s="384"/>
      <c r="H11" s="385"/>
      <c r="I11" s="388"/>
    </row>
    <row r="12" spans="1:9" s="387" customFormat="1" ht="21.75" customHeight="1" x14ac:dyDescent="0.25">
      <c r="A12" s="379">
        <v>42300</v>
      </c>
      <c r="B12" s="380">
        <v>113</v>
      </c>
      <c r="C12" s="381" t="s">
        <v>319</v>
      </c>
      <c r="D12" s="382" t="s">
        <v>126</v>
      </c>
      <c r="E12" s="383">
        <v>132500</v>
      </c>
      <c r="F12" s="383"/>
      <c r="G12" s="384"/>
      <c r="H12" s="385"/>
      <c r="I12" s="388"/>
    </row>
    <row r="13" spans="1:9" s="387" customFormat="1" ht="21.75" customHeight="1" x14ac:dyDescent="0.25">
      <c r="A13" s="379">
        <v>42297</v>
      </c>
      <c r="B13" s="380">
        <v>114</v>
      </c>
      <c r="C13" s="381" t="s">
        <v>319</v>
      </c>
      <c r="D13" s="382" t="s">
        <v>126</v>
      </c>
      <c r="E13" s="383">
        <v>150000</v>
      </c>
      <c r="F13" s="383"/>
      <c r="G13" s="384"/>
      <c r="H13" s="385"/>
      <c r="I13" s="388"/>
    </row>
    <row r="14" spans="1:9" s="387" customFormat="1" ht="21.75" customHeight="1" x14ac:dyDescent="0.25">
      <c r="A14" s="379">
        <v>42339</v>
      </c>
      <c r="B14" s="380">
        <v>143</v>
      </c>
      <c r="C14" s="381" t="s">
        <v>319</v>
      </c>
      <c r="D14" s="382" t="s">
        <v>126</v>
      </c>
      <c r="E14" s="383">
        <v>106000</v>
      </c>
      <c r="F14" s="383"/>
      <c r="G14" s="384"/>
      <c r="H14" s="385"/>
      <c r="I14" s="388"/>
    </row>
    <row r="15" spans="1:9" s="387" customFormat="1" ht="21.75" customHeight="1" x14ac:dyDescent="0.25">
      <c r="A15" s="379">
        <v>42321</v>
      </c>
      <c r="B15" s="380">
        <v>144</v>
      </c>
      <c r="C15" s="381" t="s">
        <v>319</v>
      </c>
      <c r="D15" s="382" t="s">
        <v>126</v>
      </c>
      <c r="E15" s="383">
        <v>157000</v>
      </c>
      <c r="F15" s="383"/>
      <c r="G15" s="384"/>
      <c r="H15" s="385"/>
      <c r="I15" s="388"/>
    </row>
    <row r="16" spans="1:9" ht="21.75" customHeight="1" x14ac:dyDescent="0.25">
      <c r="A16" s="379"/>
      <c r="B16" s="380"/>
      <c r="C16" s="381"/>
      <c r="D16" s="382"/>
      <c r="E16" s="383"/>
      <c r="F16" s="383"/>
      <c r="G16" s="384"/>
      <c r="H16" s="385"/>
      <c r="I16" s="388"/>
    </row>
    <row r="17" spans="1:9" s="387" customFormat="1" ht="21.75" customHeight="1" x14ac:dyDescent="0.25">
      <c r="A17" s="389">
        <v>42038</v>
      </c>
      <c r="B17" s="390">
        <v>13</v>
      </c>
      <c r="C17" s="391" t="s">
        <v>320</v>
      </c>
      <c r="D17" s="392" t="s">
        <v>321</v>
      </c>
      <c r="E17" s="392"/>
      <c r="F17" s="393">
        <v>240200</v>
      </c>
      <c r="G17" s="394"/>
      <c r="H17" s="395">
        <v>240200</v>
      </c>
      <c r="I17" s="386"/>
    </row>
    <row r="18" spans="1:9" s="387" customFormat="1" ht="21.75" customHeight="1" x14ac:dyDescent="0.25">
      <c r="A18" s="379"/>
      <c r="B18" s="380"/>
      <c r="C18" s="381"/>
      <c r="D18" s="382"/>
      <c r="E18" s="383"/>
      <c r="F18" s="383"/>
      <c r="G18" s="384"/>
      <c r="H18" s="385"/>
      <c r="I18" s="396">
        <f>+H17</f>
        <v>240200</v>
      </c>
    </row>
    <row r="19" spans="1:9" s="387" customFormat="1" ht="21.75" customHeight="1" x14ac:dyDescent="0.25">
      <c r="A19" s="389">
        <v>42335</v>
      </c>
      <c r="B19" s="390">
        <v>160</v>
      </c>
      <c r="C19" s="397" t="s">
        <v>322</v>
      </c>
      <c r="D19" s="398" t="s">
        <v>323</v>
      </c>
      <c r="E19" s="398"/>
      <c r="F19" s="399">
        <v>86400</v>
      </c>
      <c r="G19" s="400"/>
      <c r="H19" s="395">
        <v>86400</v>
      </c>
      <c r="I19" s="388"/>
    </row>
    <row r="20" spans="1:9" s="387" customFormat="1" ht="21.75" customHeight="1" x14ac:dyDescent="0.25">
      <c r="A20" s="389"/>
      <c r="B20" s="390"/>
      <c r="C20" s="397"/>
      <c r="D20" s="401" t="s">
        <v>289</v>
      </c>
      <c r="E20" s="398"/>
      <c r="F20" s="399"/>
      <c r="G20" s="400"/>
      <c r="H20" s="395"/>
      <c r="I20" s="396">
        <f>+H19</f>
        <v>86400</v>
      </c>
    </row>
    <row r="21" spans="1:9" s="387" customFormat="1" ht="21.75" customHeight="1" x14ac:dyDescent="0.25">
      <c r="A21" s="379">
        <v>42023</v>
      </c>
      <c r="B21" s="380">
        <v>2</v>
      </c>
      <c r="C21" s="402" t="s">
        <v>324</v>
      </c>
      <c r="D21" s="382" t="s">
        <v>300</v>
      </c>
      <c r="E21" s="382">
        <v>5234717</v>
      </c>
      <c r="F21" s="393">
        <v>240905</v>
      </c>
      <c r="G21" s="403">
        <v>38545</v>
      </c>
      <c r="H21" s="385">
        <f>+F21+G21</f>
        <v>279450</v>
      </c>
      <c r="I21" s="388"/>
    </row>
    <row r="22" spans="1:9" ht="21.75" customHeight="1" x14ac:dyDescent="0.25">
      <c r="A22" s="379"/>
      <c r="B22" s="380"/>
      <c r="C22" s="381"/>
      <c r="D22" s="404" t="s">
        <v>300</v>
      </c>
      <c r="E22" s="383"/>
      <c r="F22" s="383"/>
      <c r="G22" s="384"/>
      <c r="H22" s="385"/>
      <c r="I22" s="396">
        <f>+H21</f>
        <v>279450</v>
      </c>
    </row>
    <row r="23" spans="1:9" ht="21.75" customHeight="1" x14ac:dyDescent="0.25">
      <c r="A23" s="389">
        <v>42244</v>
      </c>
      <c r="B23" s="390">
        <v>100</v>
      </c>
      <c r="C23" s="397" t="s">
        <v>325</v>
      </c>
      <c r="D23" s="398" t="s">
        <v>326</v>
      </c>
      <c r="E23" s="398">
        <v>20031255002</v>
      </c>
      <c r="F23" s="399">
        <v>19500</v>
      </c>
      <c r="G23" s="400"/>
      <c r="H23" s="395">
        <v>19500</v>
      </c>
      <c r="I23" s="386"/>
    </row>
    <row r="24" spans="1:9" ht="21.75" customHeight="1" x14ac:dyDescent="0.25">
      <c r="A24" s="389">
        <v>42244</v>
      </c>
      <c r="B24" s="390">
        <v>102</v>
      </c>
      <c r="C24" s="397" t="s">
        <v>325</v>
      </c>
      <c r="D24" s="398" t="s">
        <v>326</v>
      </c>
      <c r="E24" s="398">
        <v>1131362</v>
      </c>
      <c r="F24" s="399">
        <v>19500</v>
      </c>
      <c r="G24" s="400"/>
      <c r="H24" s="395">
        <v>19500</v>
      </c>
      <c r="I24" s="386"/>
    </row>
    <row r="25" spans="1:9" ht="21.75" customHeight="1" x14ac:dyDescent="0.25">
      <c r="A25" s="389"/>
      <c r="B25" s="390"/>
      <c r="C25" s="397"/>
      <c r="D25" s="401" t="s">
        <v>290</v>
      </c>
      <c r="E25" s="398"/>
      <c r="F25" s="399"/>
      <c r="G25" s="400"/>
      <c r="H25" s="395"/>
      <c r="I25" s="405">
        <f>+H24+H23</f>
        <v>39000</v>
      </c>
    </row>
    <row r="26" spans="1:9" ht="21.75" customHeight="1" x14ac:dyDescent="0.25">
      <c r="A26" s="389">
        <v>42309</v>
      </c>
      <c r="B26" s="390">
        <v>121</v>
      </c>
      <c r="C26" s="397" t="s">
        <v>327</v>
      </c>
      <c r="D26" s="398" t="s">
        <v>291</v>
      </c>
      <c r="E26" s="398"/>
      <c r="F26" s="399">
        <v>3500</v>
      </c>
      <c r="G26" s="400"/>
      <c r="H26" s="395">
        <v>3500</v>
      </c>
      <c r="I26" s="406"/>
    </row>
    <row r="27" spans="1:9" s="407" customFormat="1" ht="21.75" customHeight="1" x14ac:dyDescent="0.25">
      <c r="A27" s="389">
        <v>42309</v>
      </c>
      <c r="B27" s="390">
        <v>123</v>
      </c>
      <c r="C27" s="397" t="s">
        <v>328</v>
      </c>
      <c r="D27" s="398" t="s">
        <v>291</v>
      </c>
      <c r="E27" s="398"/>
      <c r="F27" s="399">
        <v>2000</v>
      </c>
      <c r="G27" s="400"/>
      <c r="H27" s="395">
        <v>2000</v>
      </c>
      <c r="I27" s="386"/>
    </row>
    <row r="28" spans="1:9" s="407" customFormat="1" ht="21.75" customHeight="1" x14ac:dyDescent="0.25">
      <c r="A28" s="389"/>
      <c r="B28" s="390"/>
      <c r="C28" s="397"/>
      <c r="D28" s="401" t="s">
        <v>291</v>
      </c>
      <c r="E28" s="398"/>
      <c r="F28" s="399"/>
      <c r="G28" s="400"/>
      <c r="H28" s="395"/>
      <c r="I28" s="408">
        <f>+H27+H26</f>
        <v>5500</v>
      </c>
    </row>
    <row r="29" spans="1:9" ht="21.75" customHeight="1" x14ac:dyDescent="0.25">
      <c r="A29" s="389">
        <v>42124</v>
      </c>
      <c r="B29" s="390">
        <v>46</v>
      </c>
      <c r="C29" s="392" t="s">
        <v>329</v>
      </c>
      <c r="D29" s="392" t="s">
        <v>330</v>
      </c>
      <c r="E29" s="392">
        <v>20037</v>
      </c>
      <c r="F29" s="383">
        <v>0</v>
      </c>
      <c r="G29" s="409"/>
      <c r="H29" s="395"/>
      <c r="I29" s="410"/>
    </row>
    <row r="30" spans="1:9" ht="21.75" customHeight="1" x14ac:dyDescent="0.25">
      <c r="A30" s="389">
        <v>42139</v>
      </c>
      <c r="B30" s="390">
        <v>64</v>
      </c>
      <c r="C30" s="397" t="s">
        <v>331</v>
      </c>
      <c r="D30" s="392" t="s">
        <v>332</v>
      </c>
      <c r="E30" s="398">
        <v>133250</v>
      </c>
      <c r="F30" s="399">
        <v>0</v>
      </c>
      <c r="G30" s="400">
        <v>0</v>
      </c>
      <c r="H30" s="395">
        <v>0</v>
      </c>
      <c r="I30" s="406"/>
    </row>
    <row r="31" spans="1:9" ht="21.75" customHeight="1" x14ac:dyDescent="0.25">
      <c r="A31" s="389">
        <v>42310</v>
      </c>
      <c r="B31" s="390">
        <v>125</v>
      </c>
      <c r="C31" s="397" t="s">
        <v>333</v>
      </c>
      <c r="D31" s="392" t="s">
        <v>334</v>
      </c>
      <c r="E31" s="398">
        <v>12869</v>
      </c>
      <c r="F31" s="399">
        <v>0</v>
      </c>
      <c r="G31" s="400"/>
      <c r="H31" s="395">
        <v>0</v>
      </c>
      <c r="I31" s="411"/>
    </row>
    <row r="32" spans="1:9" ht="21.75" customHeight="1" x14ac:dyDescent="0.25">
      <c r="A32" s="389">
        <v>42288</v>
      </c>
      <c r="B32" s="390">
        <v>147</v>
      </c>
      <c r="C32" s="397" t="s">
        <v>333</v>
      </c>
      <c r="D32" s="392" t="s">
        <v>334</v>
      </c>
      <c r="E32" s="398">
        <v>1783</v>
      </c>
      <c r="F32" s="399">
        <v>0</v>
      </c>
      <c r="G32" s="400"/>
      <c r="H32" s="395">
        <v>0</v>
      </c>
      <c r="I32" s="411"/>
    </row>
    <row r="33" spans="1:9" ht="21.75" customHeight="1" x14ac:dyDescent="0.25">
      <c r="A33" s="389">
        <v>42103</v>
      </c>
      <c r="B33" s="390">
        <v>51</v>
      </c>
      <c r="C33" s="392" t="s">
        <v>335</v>
      </c>
      <c r="D33" s="392" t="s">
        <v>336</v>
      </c>
      <c r="E33" s="392">
        <v>2485</v>
      </c>
      <c r="F33" s="399"/>
      <c r="G33" s="409"/>
      <c r="H33" s="395"/>
      <c r="I33" s="386"/>
    </row>
    <row r="34" spans="1:9" ht="21.75" customHeight="1" x14ac:dyDescent="0.25">
      <c r="A34" s="389"/>
      <c r="B34" s="390"/>
      <c r="C34" s="392"/>
      <c r="D34" s="392"/>
      <c r="E34" s="392"/>
      <c r="F34" s="399"/>
      <c r="G34" s="409"/>
      <c r="H34" s="395"/>
      <c r="I34" s="386"/>
    </row>
    <row r="35" spans="1:9" s="387" customFormat="1" ht="21.75" customHeight="1" x14ac:dyDescent="0.25">
      <c r="A35" s="379">
        <v>42153</v>
      </c>
      <c r="B35" s="380">
        <v>72</v>
      </c>
      <c r="C35" s="381" t="s">
        <v>337</v>
      </c>
      <c r="D35" s="412" t="s">
        <v>292</v>
      </c>
      <c r="E35" s="412">
        <v>46002934</v>
      </c>
      <c r="F35" s="383">
        <v>9000</v>
      </c>
      <c r="G35" s="384"/>
      <c r="H35" s="385">
        <v>9000</v>
      </c>
      <c r="I35" s="386"/>
    </row>
    <row r="36" spans="1:9" ht="21.75" customHeight="1" x14ac:dyDescent="0.25">
      <c r="A36" s="379">
        <v>42152</v>
      </c>
      <c r="B36" s="380">
        <v>73</v>
      </c>
      <c r="C36" s="381" t="s">
        <v>337</v>
      </c>
      <c r="D36" s="412" t="s">
        <v>292</v>
      </c>
      <c r="E36" s="412">
        <v>45986847</v>
      </c>
      <c r="F36" s="383">
        <v>120000</v>
      </c>
      <c r="G36" s="384"/>
      <c r="H36" s="385">
        <v>120000</v>
      </c>
      <c r="I36" s="386"/>
    </row>
    <row r="37" spans="1:9" ht="21.75" customHeight="1" x14ac:dyDescent="0.25">
      <c r="A37" s="379">
        <v>42101</v>
      </c>
      <c r="B37" s="380">
        <v>38</v>
      </c>
      <c r="C37" s="382" t="s">
        <v>337</v>
      </c>
      <c r="D37" s="412" t="s">
        <v>292</v>
      </c>
      <c r="E37" s="382">
        <v>2360034</v>
      </c>
      <c r="F37" s="393">
        <v>34000</v>
      </c>
      <c r="G37" s="403"/>
      <c r="H37" s="385">
        <v>34000</v>
      </c>
      <c r="I37" s="386"/>
    </row>
    <row r="38" spans="1:9" ht="21.75" customHeight="1" x14ac:dyDescent="0.25">
      <c r="A38" s="379"/>
      <c r="B38" s="380"/>
      <c r="C38" s="381"/>
      <c r="D38" s="413" t="s">
        <v>292</v>
      </c>
      <c r="E38" s="412"/>
      <c r="F38" s="383"/>
      <c r="G38" s="384"/>
      <c r="H38" s="385"/>
      <c r="I38" s="405">
        <f>SUM(H35:H37)</f>
        <v>163000</v>
      </c>
    </row>
    <row r="39" spans="1:9" ht="21.75" customHeight="1" x14ac:dyDescent="0.25">
      <c r="A39" s="389">
        <v>42063</v>
      </c>
      <c r="B39" s="390">
        <v>11</v>
      </c>
      <c r="C39" s="391" t="s">
        <v>338</v>
      </c>
      <c r="D39" s="392" t="s">
        <v>78</v>
      </c>
      <c r="E39" s="392">
        <v>84154</v>
      </c>
      <c r="F39" s="393">
        <v>2000</v>
      </c>
      <c r="G39" s="394"/>
      <c r="H39" s="395">
        <v>2000</v>
      </c>
      <c r="I39" s="414"/>
    </row>
    <row r="40" spans="1:9" ht="21.75" customHeight="1" x14ac:dyDescent="0.25">
      <c r="A40" s="389">
        <v>42063</v>
      </c>
      <c r="B40" s="390">
        <v>15</v>
      </c>
      <c r="C40" s="391" t="s">
        <v>339</v>
      </c>
      <c r="D40" s="392" t="s">
        <v>78</v>
      </c>
      <c r="E40" s="392"/>
      <c r="F40" s="393">
        <v>5000</v>
      </c>
      <c r="G40" s="394"/>
      <c r="H40" s="395">
        <v>5000</v>
      </c>
      <c r="I40" s="414"/>
    </row>
    <row r="41" spans="1:9" ht="21.75" customHeight="1" x14ac:dyDescent="0.25">
      <c r="A41" s="379">
        <v>42067</v>
      </c>
      <c r="B41" s="380">
        <v>22</v>
      </c>
      <c r="C41" s="382" t="s">
        <v>340</v>
      </c>
      <c r="D41" s="382" t="s">
        <v>78</v>
      </c>
      <c r="E41" s="382">
        <v>5027</v>
      </c>
      <c r="F41" s="393">
        <v>3000</v>
      </c>
      <c r="G41" s="403"/>
      <c r="H41" s="385">
        <f>+F41</f>
        <v>3000</v>
      </c>
      <c r="I41" s="388"/>
    </row>
    <row r="42" spans="1:9" ht="21.75" customHeight="1" x14ac:dyDescent="0.25">
      <c r="A42" s="389">
        <v>42140</v>
      </c>
      <c r="B42" s="390">
        <v>75</v>
      </c>
      <c r="C42" s="397" t="s">
        <v>341</v>
      </c>
      <c r="D42" s="398" t="s">
        <v>78</v>
      </c>
      <c r="E42" s="398">
        <v>253334</v>
      </c>
      <c r="F42" s="399">
        <v>2275</v>
      </c>
      <c r="G42" s="400">
        <v>364</v>
      </c>
      <c r="H42" s="395">
        <v>2650</v>
      </c>
      <c r="I42" s="388"/>
    </row>
    <row r="43" spans="1:9" ht="21.75" customHeight="1" x14ac:dyDescent="0.25">
      <c r="A43" s="389">
        <v>42183</v>
      </c>
      <c r="B43" s="390">
        <v>87</v>
      </c>
      <c r="C43" s="397" t="s">
        <v>342</v>
      </c>
      <c r="D43" s="398" t="s">
        <v>78</v>
      </c>
      <c r="E43" s="398">
        <v>64740</v>
      </c>
      <c r="F43" s="399">
        <v>6035</v>
      </c>
      <c r="G43" s="400">
        <v>965</v>
      </c>
      <c r="H43" s="395">
        <v>7000</v>
      </c>
      <c r="I43" s="386"/>
    </row>
    <row r="44" spans="1:9" s="124" customFormat="1" ht="21.75" customHeight="1" x14ac:dyDescent="0.25">
      <c r="A44" s="389">
        <v>42210</v>
      </c>
      <c r="B44" s="390">
        <v>93</v>
      </c>
      <c r="C44" s="397" t="s">
        <v>343</v>
      </c>
      <c r="D44" s="398" t="s">
        <v>78</v>
      </c>
      <c r="E44" s="398"/>
      <c r="F44" s="399">
        <v>10000</v>
      </c>
      <c r="G44" s="400"/>
      <c r="H44" s="395">
        <v>10000</v>
      </c>
      <c r="I44" s="386"/>
    </row>
    <row r="45" spans="1:9" s="124" customFormat="1" ht="21.75" customHeight="1" x14ac:dyDescent="0.25">
      <c r="A45" s="389">
        <v>42237</v>
      </c>
      <c r="B45" s="390">
        <v>105</v>
      </c>
      <c r="C45" s="397" t="s">
        <v>344</v>
      </c>
      <c r="D45" s="398" t="s">
        <v>78</v>
      </c>
      <c r="E45" s="398">
        <v>590058</v>
      </c>
      <c r="F45" s="399">
        <v>7241</v>
      </c>
      <c r="G45" s="400">
        <v>1159</v>
      </c>
      <c r="H45" s="395">
        <v>8400</v>
      </c>
      <c r="I45" s="386"/>
    </row>
    <row r="46" spans="1:9" s="415" customFormat="1" ht="21.75" customHeight="1" x14ac:dyDescent="0.25">
      <c r="A46" s="389">
        <v>42326</v>
      </c>
      <c r="B46" s="390">
        <v>139</v>
      </c>
      <c r="C46" s="397" t="s">
        <v>345</v>
      </c>
      <c r="D46" s="398" t="s">
        <v>78</v>
      </c>
      <c r="E46" s="398">
        <v>2364696</v>
      </c>
      <c r="F46" s="399">
        <v>11422</v>
      </c>
      <c r="G46" s="400">
        <v>1828</v>
      </c>
      <c r="H46" s="395">
        <v>13250</v>
      </c>
      <c r="I46" s="386"/>
    </row>
    <row r="47" spans="1:9" s="415" customFormat="1" ht="21.75" customHeight="1" x14ac:dyDescent="0.25">
      <c r="A47" s="389"/>
      <c r="B47" s="390"/>
      <c r="C47" s="397"/>
      <c r="D47" s="398" t="s">
        <v>78</v>
      </c>
      <c r="E47" s="398"/>
      <c r="F47" s="399"/>
      <c r="G47" s="400"/>
      <c r="H47" s="395"/>
      <c r="I47" s="405">
        <f>SUM(H39:H46)</f>
        <v>51300</v>
      </c>
    </row>
    <row r="48" spans="1:9" s="124" customFormat="1" ht="21.75" customHeight="1" x14ac:dyDescent="0.25">
      <c r="A48" s="389">
        <v>42070</v>
      </c>
      <c r="B48" s="390">
        <v>30</v>
      </c>
      <c r="C48" s="392" t="s">
        <v>346</v>
      </c>
      <c r="D48" s="392" t="s">
        <v>347</v>
      </c>
      <c r="E48" s="392">
        <v>274992</v>
      </c>
      <c r="F48" s="393">
        <v>5000</v>
      </c>
      <c r="G48" s="394"/>
      <c r="H48" s="395">
        <v>5000</v>
      </c>
      <c r="I48" s="411"/>
    </row>
    <row r="49" spans="1:9" s="124" customFormat="1" ht="21.75" customHeight="1" x14ac:dyDescent="0.25">
      <c r="A49" s="389" t="s">
        <v>348</v>
      </c>
      <c r="B49" s="390">
        <v>17</v>
      </c>
      <c r="C49" s="392" t="s">
        <v>349</v>
      </c>
      <c r="D49" s="392" t="s">
        <v>347</v>
      </c>
      <c r="E49" s="392">
        <v>902583</v>
      </c>
      <c r="F49" s="416">
        <v>5000</v>
      </c>
      <c r="G49" s="417"/>
      <c r="H49" s="395">
        <v>5000</v>
      </c>
      <c r="I49" s="386"/>
    </row>
    <row r="50" spans="1:9" s="124" customFormat="1" ht="21.75" customHeight="1" x14ac:dyDescent="0.25">
      <c r="A50" s="389">
        <v>42069</v>
      </c>
      <c r="B50" s="390">
        <v>18</v>
      </c>
      <c r="C50" s="392" t="s">
        <v>350</v>
      </c>
      <c r="D50" s="392" t="s">
        <v>347</v>
      </c>
      <c r="E50" s="392">
        <v>2979264</v>
      </c>
      <c r="F50" s="393">
        <v>3000</v>
      </c>
      <c r="G50" s="394"/>
      <c r="H50" s="395">
        <v>3000</v>
      </c>
      <c r="I50" s="386"/>
    </row>
    <row r="51" spans="1:9" s="124" customFormat="1" ht="21.75" customHeight="1" x14ac:dyDescent="0.25">
      <c r="A51" s="389">
        <v>42097</v>
      </c>
      <c r="B51" s="390">
        <v>48</v>
      </c>
      <c r="C51" s="392" t="s">
        <v>349</v>
      </c>
      <c r="D51" s="392" t="s">
        <v>347</v>
      </c>
      <c r="E51" s="392">
        <v>775552</v>
      </c>
      <c r="F51" s="383">
        <v>5000</v>
      </c>
      <c r="G51" s="409"/>
      <c r="H51" s="395">
        <v>5000</v>
      </c>
      <c r="I51" s="386"/>
    </row>
    <row r="52" spans="1:9" s="124" customFormat="1" ht="21.75" customHeight="1" x14ac:dyDescent="0.25">
      <c r="A52" s="389">
        <v>42338</v>
      </c>
      <c r="B52" s="390">
        <v>126</v>
      </c>
      <c r="C52" s="397" t="s">
        <v>349</v>
      </c>
      <c r="D52" s="398" t="s">
        <v>347</v>
      </c>
      <c r="E52" s="398">
        <v>169009</v>
      </c>
      <c r="F52" s="399">
        <v>5000</v>
      </c>
      <c r="G52" s="400"/>
      <c r="H52" s="395">
        <v>5000</v>
      </c>
      <c r="I52" s="386"/>
    </row>
    <row r="53" spans="1:9" s="124" customFormat="1" ht="21.75" customHeight="1" x14ac:dyDescent="0.25">
      <c r="A53" s="379">
        <v>42357</v>
      </c>
      <c r="B53" s="380">
        <v>155</v>
      </c>
      <c r="C53" s="381" t="s">
        <v>351</v>
      </c>
      <c r="D53" s="412" t="s">
        <v>347</v>
      </c>
      <c r="E53" s="412">
        <v>274932</v>
      </c>
      <c r="F53" s="383">
        <v>10000</v>
      </c>
      <c r="G53" s="384"/>
      <c r="H53" s="385">
        <v>10000</v>
      </c>
      <c r="I53" s="386"/>
    </row>
    <row r="54" spans="1:9" s="415" customFormat="1" ht="21.75" customHeight="1" x14ac:dyDescent="0.25">
      <c r="A54" s="389">
        <v>42354</v>
      </c>
      <c r="B54" s="390">
        <v>158</v>
      </c>
      <c r="C54" s="397" t="s">
        <v>349</v>
      </c>
      <c r="D54" s="398" t="s">
        <v>347</v>
      </c>
      <c r="E54" s="398">
        <v>994912</v>
      </c>
      <c r="F54" s="399">
        <v>10000</v>
      </c>
      <c r="G54" s="400"/>
      <c r="H54" s="395">
        <v>10000</v>
      </c>
      <c r="I54" s="386"/>
    </row>
    <row r="55" spans="1:9" s="415" customFormat="1" ht="21.75" customHeight="1" x14ac:dyDescent="0.25">
      <c r="A55" s="389">
        <v>42345</v>
      </c>
      <c r="B55" s="390">
        <v>166</v>
      </c>
      <c r="C55" s="397" t="s">
        <v>352</v>
      </c>
      <c r="D55" s="398" t="s">
        <v>347</v>
      </c>
      <c r="E55" s="398"/>
      <c r="F55" s="399">
        <v>3000</v>
      </c>
      <c r="G55" s="400"/>
      <c r="H55" s="395">
        <v>3000</v>
      </c>
      <c r="I55" s="386"/>
    </row>
    <row r="56" spans="1:9" s="415" customFormat="1" ht="21.75" customHeight="1" x14ac:dyDescent="0.25">
      <c r="A56" s="389"/>
      <c r="B56" s="390"/>
      <c r="C56" s="397"/>
      <c r="D56" s="401" t="s">
        <v>347</v>
      </c>
      <c r="E56" s="398"/>
      <c r="F56" s="399"/>
      <c r="G56" s="400"/>
      <c r="H56" s="395"/>
      <c r="I56" s="405">
        <f>SUM(H48:H55)</f>
        <v>46000</v>
      </c>
    </row>
    <row r="57" spans="1:9" ht="21.75" customHeight="1" x14ac:dyDescent="0.25">
      <c r="A57" s="379" t="s">
        <v>353</v>
      </c>
      <c r="B57" s="380">
        <v>31</v>
      </c>
      <c r="C57" s="382" t="s">
        <v>354</v>
      </c>
      <c r="D57" s="382" t="s">
        <v>355</v>
      </c>
      <c r="E57" s="382">
        <v>633445</v>
      </c>
      <c r="F57" s="393">
        <v>15000</v>
      </c>
      <c r="G57" s="403"/>
      <c r="H57" s="385">
        <v>15000</v>
      </c>
      <c r="I57" s="386"/>
    </row>
    <row r="58" spans="1:9" ht="21.75" customHeight="1" x14ac:dyDescent="0.25">
      <c r="A58" s="379">
        <v>42133</v>
      </c>
      <c r="B58" s="380">
        <v>71</v>
      </c>
      <c r="C58" s="381" t="s">
        <v>354</v>
      </c>
      <c r="D58" s="412" t="s">
        <v>355</v>
      </c>
      <c r="E58" s="412">
        <v>3183025</v>
      </c>
      <c r="F58" s="383">
        <v>10000</v>
      </c>
      <c r="G58" s="384"/>
      <c r="H58" s="385">
        <v>10000</v>
      </c>
      <c r="I58" s="386"/>
    </row>
    <row r="59" spans="1:9" ht="21.75" customHeight="1" x14ac:dyDescent="0.25">
      <c r="A59" s="379"/>
      <c r="B59" s="380"/>
      <c r="C59" s="381"/>
      <c r="D59" s="413" t="s">
        <v>356</v>
      </c>
      <c r="E59" s="412"/>
      <c r="F59" s="383"/>
      <c r="G59" s="384"/>
      <c r="H59" s="385"/>
      <c r="I59" s="405">
        <f>+H58+H57</f>
        <v>25000</v>
      </c>
    </row>
    <row r="60" spans="1:9" ht="21.75" customHeight="1" x14ac:dyDescent="0.25">
      <c r="A60" s="389">
        <v>42117</v>
      </c>
      <c r="B60" s="390">
        <v>60</v>
      </c>
      <c r="C60" s="397" t="s">
        <v>357</v>
      </c>
      <c r="D60" s="398" t="s">
        <v>358</v>
      </c>
      <c r="E60" s="398">
        <v>1053148381</v>
      </c>
      <c r="F60" s="399">
        <v>53532</v>
      </c>
      <c r="G60" s="400"/>
      <c r="H60" s="395">
        <v>53532</v>
      </c>
      <c r="I60" s="386"/>
    </row>
    <row r="61" spans="1:9" ht="21.75" customHeight="1" x14ac:dyDescent="0.25">
      <c r="A61" s="389">
        <v>42123</v>
      </c>
      <c r="B61" s="390">
        <v>61</v>
      </c>
      <c r="C61" s="397" t="s">
        <v>357</v>
      </c>
      <c r="D61" s="398" t="s">
        <v>358</v>
      </c>
      <c r="E61" s="398">
        <v>37456054511</v>
      </c>
      <c r="F61" s="399">
        <v>194812</v>
      </c>
      <c r="G61" s="400"/>
      <c r="H61" s="395">
        <v>194812</v>
      </c>
      <c r="I61" s="386"/>
    </row>
    <row r="62" spans="1:9" ht="21.75" customHeight="1" x14ac:dyDescent="0.25">
      <c r="A62" s="389">
        <v>42141</v>
      </c>
      <c r="B62" s="390">
        <v>82</v>
      </c>
      <c r="C62" s="397" t="s">
        <v>357</v>
      </c>
      <c r="D62" s="398" t="s">
        <v>358</v>
      </c>
      <c r="E62" s="398">
        <v>27857196912</v>
      </c>
      <c r="F62" s="399">
        <v>404847</v>
      </c>
      <c r="G62" s="400"/>
      <c r="H62" s="395">
        <v>404847</v>
      </c>
      <c r="I62" s="386"/>
    </row>
    <row r="63" spans="1:9" ht="28.5" customHeight="1" x14ac:dyDescent="0.25">
      <c r="A63" s="389">
        <v>42291</v>
      </c>
      <c r="B63" s="390">
        <v>117</v>
      </c>
      <c r="C63" s="397" t="s">
        <v>357</v>
      </c>
      <c r="D63" s="398" t="s">
        <v>358</v>
      </c>
      <c r="E63" s="398">
        <v>3511299012</v>
      </c>
      <c r="F63" s="399">
        <v>285341</v>
      </c>
      <c r="G63" s="400"/>
      <c r="H63" s="395">
        <v>285341</v>
      </c>
      <c r="I63" s="386"/>
    </row>
    <row r="64" spans="1:9" ht="21.75" customHeight="1" x14ac:dyDescent="0.25">
      <c r="A64" s="389">
        <v>42367</v>
      </c>
      <c r="B64" s="390">
        <v>165</v>
      </c>
      <c r="C64" s="397" t="s">
        <v>357</v>
      </c>
      <c r="D64" s="398" t="s">
        <v>358</v>
      </c>
      <c r="E64" s="398">
        <v>25077543913</v>
      </c>
      <c r="F64" s="399">
        <v>135320</v>
      </c>
      <c r="G64" s="400"/>
      <c r="H64" s="395">
        <v>135230</v>
      </c>
      <c r="I64" s="386"/>
    </row>
    <row r="65" spans="1:9" ht="21.75" customHeight="1" x14ac:dyDescent="0.25">
      <c r="A65" s="389">
        <v>42227</v>
      </c>
      <c r="B65" s="390">
        <v>103</v>
      </c>
      <c r="C65" s="397" t="s">
        <v>359</v>
      </c>
      <c r="D65" s="398" t="s">
        <v>360</v>
      </c>
      <c r="E65" s="398">
        <v>307226</v>
      </c>
      <c r="F65" s="399">
        <v>17241</v>
      </c>
      <c r="G65" s="400">
        <v>2759</v>
      </c>
      <c r="H65" s="395">
        <v>20000</v>
      </c>
      <c r="I65" s="406"/>
    </row>
    <row r="66" spans="1:9" ht="21.75" customHeight="1" x14ac:dyDescent="0.25">
      <c r="A66" s="389">
        <v>42083</v>
      </c>
      <c r="B66" s="390">
        <v>108</v>
      </c>
      <c r="C66" s="397" t="s">
        <v>253</v>
      </c>
      <c r="D66" s="398" t="s">
        <v>360</v>
      </c>
      <c r="E66" s="398">
        <v>28539216110</v>
      </c>
      <c r="F66" s="399">
        <v>39040</v>
      </c>
      <c r="G66" s="400"/>
      <c r="H66" s="395">
        <v>39040</v>
      </c>
      <c r="I66" s="386"/>
    </row>
    <row r="67" spans="1:9" ht="39.75" customHeight="1" x14ac:dyDescent="0.25">
      <c r="A67" s="389"/>
      <c r="B67" s="390"/>
      <c r="C67" s="397"/>
      <c r="D67" s="401" t="s">
        <v>361</v>
      </c>
      <c r="E67" s="398"/>
      <c r="F67" s="399"/>
      <c r="G67" s="400"/>
      <c r="H67" s="395"/>
      <c r="I67" s="405">
        <f>SUM(H60:H66)</f>
        <v>1132802</v>
      </c>
    </row>
    <row r="68" spans="1:9" ht="21.75" customHeight="1" x14ac:dyDescent="0.25">
      <c r="A68" s="389">
        <v>42041</v>
      </c>
      <c r="B68" s="390">
        <v>5</v>
      </c>
      <c r="C68" s="391" t="s">
        <v>362</v>
      </c>
      <c r="D68" s="412" t="s">
        <v>363</v>
      </c>
      <c r="E68" s="392">
        <v>7119</v>
      </c>
      <c r="F68" s="393">
        <v>19950</v>
      </c>
      <c r="G68" s="394"/>
      <c r="H68" s="395">
        <v>19950</v>
      </c>
      <c r="I68" s="418"/>
    </row>
    <row r="69" spans="1:9" ht="21.75" customHeight="1" x14ac:dyDescent="0.25">
      <c r="A69" s="389">
        <v>42061</v>
      </c>
      <c r="B69" s="390">
        <v>6</v>
      </c>
      <c r="C69" s="391" t="s">
        <v>364</v>
      </c>
      <c r="D69" s="392" t="s">
        <v>363</v>
      </c>
      <c r="E69" s="392">
        <v>2661576</v>
      </c>
      <c r="F69" s="393">
        <v>6294</v>
      </c>
      <c r="G69" s="394">
        <v>504</v>
      </c>
      <c r="H69" s="395">
        <v>6800</v>
      </c>
      <c r="I69" s="386"/>
    </row>
    <row r="70" spans="1:9" ht="21.75" customHeight="1" x14ac:dyDescent="0.25">
      <c r="A70" s="389">
        <v>42122</v>
      </c>
      <c r="B70" s="390">
        <v>41</v>
      </c>
      <c r="C70" s="392" t="s">
        <v>365</v>
      </c>
      <c r="D70" s="392" t="s">
        <v>363</v>
      </c>
      <c r="E70" s="392">
        <v>467097</v>
      </c>
      <c r="F70" s="383">
        <v>18636</v>
      </c>
      <c r="G70" s="409"/>
      <c r="H70" s="395">
        <v>18636</v>
      </c>
      <c r="I70" s="386"/>
    </row>
    <row r="71" spans="1:9" ht="21.75" customHeight="1" x14ac:dyDescent="0.25">
      <c r="A71" s="389">
        <v>42095</v>
      </c>
      <c r="B71" s="390">
        <v>47</v>
      </c>
      <c r="C71" s="392" t="s">
        <v>366</v>
      </c>
      <c r="D71" s="392" t="s">
        <v>363</v>
      </c>
      <c r="E71" s="392">
        <v>2360</v>
      </c>
      <c r="F71" s="383">
        <v>24950</v>
      </c>
      <c r="G71" s="409"/>
      <c r="H71" s="395">
        <v>24950</v>
      </c>
      <c r="I71" s="386"/>
    </row>
    <row r="72" spans="1:9" ht="21.75" customHeight="1" x14ac:dyDescent="0.25">
      <c r="A72" s="389">
        <v>42116</v>
      </c>
      <c r="B72" s="390">
        <v>49</v>
      </c>
      <c r="C72" s="392" t="s">
        <v>367</v>
      </c>
      <c r="D72" s="392" t="s">
        <v>363</v>
      </c>
      <c r="E72" s="392">
        <v>463660</v>
      </c>
      <c r="F72" s="383">
        <v>2600</v>
      </c>
      <c r="G72" s="409"/>
      <c r="H72" s="395">
        <v>2600</v>
      </c>
      <c r="I72" s="386"/>
    </row>
    <row r="73" spans="1:9" ht="21.75" customHeight="1" x14ac:dyDescent="0.25">
      <c r="A73" s="389">
        <v>42146</v>
      </c>
      <c r="B73" s="390">
        <v>65</v>
      </c>
      <c r="C73" s="397" t="s">
        <v>364</v>
      </c>
      <c r="D73" s="398" t="s">
        <v>363</v>
      </c>
      <c r="E73" s="398">
        <v>838317</v>
      </c>
      <c r="F73" s="399">
        <v>6629</v>
      </c>
      <c r="G73" s="400">
        <v>371</v>
      </c>
      <c r="H73" s="395">
        <v>7000</v>
      </c>
      <c r="I73" s="386"/>
    </row>
    <row r="74" spans="1:9" ht="21.75" customHeight="1" x14ac:dyDescent="0.25">
      <c r="A74" s="379">
        <v>42131</v>
      </c>
      <c r="B74" s="380">
        <v>66</v>
      </c>
      <c r="C74" s="381" t="s">
        <v>368</v>
      </c>
      <c r="D74" s="412" t="s">
        <v>363</v>
      </c>
      <c r="E74" s="412">
        <v>1425</v>
      </c>
      <c r="F74" s="383">
        <v>1121</v>
      </c>
      <c r="G74" s="384">
        <v>179</v>
      </c>
      <c r="H74" s="385">
        <v>1300</v>
      </c>
      <c r="I74" s="386"/>
    </row>
    <row r="75" spans="1:9" ht="21.75" customHeight="1" x14ac:dyDescent="0.25">
      <c r="A75" s="389">
        <v>42130</v>
      </c>
      <c r="B75" s="390">
        <v>67</v>
      </c>
      <c r="C75" s="397" t="s">
        <v>366</v>
      </c>
      <c r="D75" s="398" t="s">
        <v>363</v>
      </c>
      <c r="E75" s="398">
        <v>18893</v>
      </c>
      <c r="F75" s="399">
        <v>34200</v>
      </c>
      <c r="G75" s="400"/>
      <c r="H75" s="395">
        <v>34200</v>
      </c>
      <c r="I75" s="386"/>
    </row>
    <row r="76" spans="1:9" ht="21.75" customHeight="1" x14ac:dyDescent="0.25">
      <c r="A76" s="389">
        <v>42139</v>
      </c>
      <c r="B76" s="390">
        <v>76</v>
      </c>
      <c r="C76" s="397" t="s">
        <v>369</v>
      </c>
      <c r="D76" s="398" t="s">
        <v>363</v>
      </c>
      <c r="E76" s="398">
        <v>1016034</v>
      </c>
      <c r="F76" s="399">
        <v>25700</v>
      </c>
      <c r="G76" s="400"/>
      <c r="H76" s="395">
        <v>25700</v>
      </c>
      <c r="I76" s="378"/>
    </row>
    <row r="77" spans="1:9" ht="21.75" customHeight="1" x14ac:dyDescent="0.25">
      <c r="A77" s="389">
        <v>42183</v>
      </c>
      <c r="B77" s="390">
        <v>86</v>
      </c>
      <c r="C77" s="397" t="s">
        <v>370</v>
      </c>
      <c r="D77" s="398" t="s">
        <v>363</v>
      </c>
      <c r="E77" s="398">
        <v>39009</v>
      </c>
      <c r="F77" s="399">
        <v>11700</v>
      </c>
      <c r="G77" s="400"/>
      <c r="H77" s="395">
        <v>11700</v>
      </c>
      <c r="I77" s="386"/>
    </row>
    <row r="78" spans="1:9" ht="21.75" customHeight="1" x14ac:dyDescent="0.25">
      <c r="A78" s="379">
        <v>42190</v>
      </c>
      <c r="B78" s="380">
        <v>90</v>
      </c>
      <c r="C78" s="381" t="s">
        <v>371</v>
      </c>
      <c r="D78" s="412" t="s">
        <v>363</v>
      </c>
      <c r="E78" s="412">
        <v>314022</v>
      </c>
      <c r="F78" s="383">
        <v>1552</v>
      </c>
      <c r="G78" s="384">
        <v>248</v>
      </c>
      <c r="H78" s="385">
        <v>1800</v>
      </c>
      <c r="I78" s="386"/>
    </row>
    <row r="79" spans="1:9" ht="21.75" customHeight="1" x14ac:dyDescent="0.25">
      <c r="A79" s="389">
        <v>42298</v>
      </c>
      <c r="B79" s="390">
        <v>120</v>
      </c>
      <c r="C79" s="397" t="s">
        <v>372</v>
      </c>
      <c r="D79" s="398" t="s">
        <v>363</v>
      </c>
      <c r="E79" s="398">
        <v>578632</v>
      </c>
      <c r="F79" s="399">
        <v>4074</v>
      </c>
      <c r="G79" s="400">
        <v>326</v>
      </c>
      <c r="H79" s="395">
        <v>4400</v>
      </c>
      <c r="I79" s="386"/>
    </row>
    <row r="80" spans="1:9" ht="21.75" customHeight="1" x14ac:dyDescent="0.25">
      <c r="A80" s="389">
        <v>42331</v>
      </c>
      <c r="B80" s="390">
        <v>124</v>
      </c>
      <c r="C80" s="397" t="s">
        <v>373</v>
      </c>
      <c r="D80" s="398" t="s">
        <v>363</v>
      </c>
      <c r="E80" s="398">
        <v>151800</v>
      </c>
      <c r="F80" s="399">
        <v>74240</v>
      </c>
      <c r="G80" s="400"/>
      <c r="H80" s="395">
        <v>74240</v>
      </c>
      <c r="I80" s="386"/>
    </row>
    <row r="81" spans="1:9" ht="21.75" customHeight="1" x14ac:dyDescent="0.25">
      <c r="A81" s="389">
        <v>42326</v>
      </c>
      <c r="B81" s="390">
        <v>127</v>
      </c>
      <c r="C81" s="397" t="s">
        <v>374</v>
      </c>
      <c r="D81" s="398" t="s">
        <v>363</v>
      </c>
      <c r="E81" s="398">
        <v>1849296</v>
      </c>
      <c r="F81" s="399">
        <v>4814</v>
      </c>
      <c r="G81" s="400">
        <v>386</v>
      </c>
      <c r="H81" s="395">
        <v>5200</v>
      </c>
      <c r="I81" s="378"/>
    </row>
    <row r="82" spans="1:9" ht="21.75" customHeight="1" x14ac:dyDescent="0.25">
      <c r="A82" s="389">
        <v>42326</v>
      </c>
      <c r="B82" s="390">
        <v>129</v>
      </c>
      <c r="C82" s="397" t="s">
        <v>316</v>
      </c>
      <c r="D82" s="398" t="s">
        <v>363</v>
      </c>
      <c r="E82" s="398"/>
      <c r="F82" s="399">
        <v>135100</v>
      </c>
      <c r="G82" s="400"/>
      <c r="H82" s="395">
        <v>135100</v>
      </c>
      <c r="I82" s="378"/>
    </row>
    <row r="83" spans="1:9" ht="21.75" customHeight="1" x14ac:dyDescent="0.25">
      <c r="A83" s="389">
        <v>42329</v>
      </c>
      <c r="B83" s="390">
        <v>140</v>
      </c>
      <c r="C83" s="397" t="s">
        <v>366</v>
      </c>
      <c r="D83" s="398" t="s">
        <v>363</v>
      </c>
      <c r="E83" s="398">
        <v>122429</v>
      </c>
      <c r="F83" s="399">
        <v>5800</v>
      </c>
      <c r="G83" s="400"/>
      <c r="H83" s="395">
        <v>5800</v>
      </c>
      <c r="I83" s="378"/>
    </row>
    <row r="84" spans="1:9" ht="21.75" customHeight="1" x14ac:dyDescent="0.25">
      <c r="A84" s="389">
        <v>42330</v>
      </c>
      <c r="B84" s="390">
        <v>141</v>
      </c>
      <c r="C84" s="397" t="s">
        <v>375</v>
      </c>
      <c r="D84" s="398" t="s">
        <v>363</v>
      </c>
      <c r="E84" s="398">
        <v>7101149649</v>
      </c>
      <c r="F84" s="399">
        <v>6750</v>
      </c>
      <c r="G84" s="400"/>
      <c r="H84" s="395">
        <v>6750</v>
      </c>
      <c r="I84" s="386"/>
    </row>
    <row r="85" spans="1:9" s="387" customFormat="1" ht="21.75" customHeight="1" x14ac:dyDescent="0.25">
      <c r="A85" s="389">
        <v>42333</v>
      </c>
      <c r="B85" s="390">
        <v>142</v>
      </c>
      <c r="C85" s="397" t="s">
        <v>376</v>
      </c>
      <c r="D85" s="398" t="s">
        <v>363</v>
      </c>
      <c r="E85" s="398">
        <v>837949</v>
      </c>
      <c r="F85" s="399">
        <v>3190</v>
      </c>
      <c r="G85" s="400">
        <v>510</v>
      </c>
      <c r="H85" s="395">
        <v>3700</v>
      </c>
      <c r="I85" s="386"/>
    </row>
    <row r="86" spans="1:9" ht="21.75" customHeight="1" x14ac:dyDescent="0.25">
      <c r="A86" s="389">
        <v>42333</v>
      </c>
      <c r="B86" s="390">
        <v>145</v>
      </c>
      <c r="C86" s="397" t="s">
        <v>376</v>
      </c>
      <c r="D86" s="398" t="s">
        <v>363</v>
      </c>
      <c r="E86" s="398">
        <v>837603</v>
      </c>
      <c r="F86" s="399">
        <v>41178</v>
      </c>
      <c r="G86" s="400">
        <v>6372</v>
      </c>
      <c r="H86" s="395">
        <v>47550</v>
      </c>
      <c r="I86" s="386"/>
    </row>
    <row r="87" spans="1:9" ht="21.75" customHeight="1" x14ac:dyDescent="0.25">
      <c r="A87" s="389">
        <v>42334</v>
      </c>
      <c r="B87" s="390">
        <v>148</v>
      </c>
      <c r="C87" s="397" t="s">
        <v>377</v>
      </c>
      <c r="D87" s="398" t="s">
        <v>363</v>
      </c>
      <c r="E87" s="398"/>
      <c r="F87" s="399">
        <v>13889</v>
      </c>
      <c r="G87" s="400">
        <v>1111</v>
      </c>
      <c r="H87" s="395">
        <v>15000</v>
      </c>
      <c r="I87" s="386"/>
    </row>
    <row r="88" spans="1:9" ht="21.75" customHeight="1" x14ac:dyDescent="0.25">
      <c r="A88" s="389">
        <v>42329</v>
      </c>
      <c r="B88" s="390">
        <v>149</v>
      </c>
      <c r="C88" s="397" t="s">
        <v>378</v>
      </c>
      <c r="D88" s="398" t="s">
        <v>363</v>
      </c>
      <c r="E88" s="398">
        <v>779</v>
      </c>
      <c r="F88" s="399">
        <v>48800</v>
      </c>
      <c r="G88" s="400"/>
      <c r="H88" s="395">
        <v>48800</v>
      </c>
      <c r="I88" s="386"/>
    </row>
    <row r="89" spans="1:9" ht="21.75" customHeight="1" x14ac:dyDescent="0.25">
      <c r="A89" s="389">
        <v>42349</v>
      </c>
      <c r="B89" s="390">
        <v>151</v>
      </c>
      <c r="C89" s="397" t="s">
        <v>379</v>
      </c>
      <c r="D89" s="398" t="s">
        <v>363</v>
      </c>
      <c r="E89" s="398">
        <v>349555</v>
      </c>
      <c r="F89" s="399">
        <v>4260</v>
      </c>
      <c r="G89" s="400">
        <v>370</v>
      </c>
      <c r="H89" s="395">
        <v>4630</v>
      </c>
      <c r="I89" s="386"/>
    </row>
    <row r="90" spans="1:9" s="387" customFormat="1" ht="21.75" customHeight="1" x14ac:dyDescent="0.25">
      <c r="A90" s="389">
        <v>42338</v>
      </c>
      <c r="B90" s="390">
        <v>152</v>
      </c>
      <c r="C90" s="397" t="s">
        <v>366</v>
      </c>
      <c r="D90" s="398" t="s">
        <v>363</v>
      </c>
      <c r="E90" s="398">
        <v>127706</v>
      </c>
      <c r="F90" s="399">
        <v>9400</v>
      </c>
      <c r="G90" s="400"/>
      <c r="H90" s="395">
        <v>9400</v>
      </c>
      <c r="I90" s="386"/>
    </row>
    <row r="91" spans="1:9" s="387" customFormat="1" ht="21.75" customHeight="1" x14ac:dyDescent="0.25">
      <c r="A91" s="389">
        <v>42358</v>
      </c>
      <c r="B91" s="390">
        <v>153</v>
      </c>
      <c r="C91" s="397" t="s">
        <v>380</v>
      </c>
      <c r="D91" s="398" t="s">
        <v>363</v>
      </c>
      <c r="E91" s="398">
        <v>335254</v>
      </c>
      <c r="F91" s="399">
        <v>7764</v>
      </c>
      <c r="G91" s="400"/>
      <c r="H91" s="395">
        <v>7764</v>
      </c>
      <c r="I91" s="386"/>
    </row>
    <row r="92" spans="1:9" s="387" customFormat="1" ht="21.75" customHeight="1" x14ac:dyDescent="0.25">
      <c r="A92" s="389">
        <v>42339</v>
      </c>
      <c r="B92" s="390">
        <v>156</v>
      </c>
      <c r="C92" s="397" t="s">
        <v>380</v>
      </c>
      <c r="D92" s="398" t="s">
        <v>363</v>
      </c>
      <c r="E92" s="398">
        <v>567351</v>
      </c>
      <c r="F92" s="399">
        <v>1897</v>
      </c>
      <c r="G92" s="400">
        <v>303</v>
      </c>
      <c r="H92" s="395">
        <v>2200</v>
      </c>
      <c r="I92" s="386"/>
    </row>
    <row r="93" spans="1:9" s="387" customFormat="1" ht="21.75" customHeight="1" x14ac:dyDescent="0.25">
      <c r="A93" s="389"/>
      <c r="B93" s="390"/>
      <c r="C93" s="397"/>
      <c r="D93" s="401" t="s">
        <v>363</v>
      </c>
      <c r="E93" s="401"/>
      <c r="F93" s="419"/>
      <c r="G93" s="420"/>
      <c r="H93" s="421"/>
      <c r="I93" s="405">
        <f>SUM(H68:H93)</f>
        <v>525170</v>
      </c>
    </row>
    <row r="94" spans="1:9" ht="21.75" customHeight="1" x14ac:dyDescent="0.25">
      <c r="A94" s="389">
        <v>42091</v>
      </c>
      <c r="B94" s="390">
        <v>26</v>
      </c>
      <c r="C94" s="392" t="s">
        <v>381</v>
      </c>
      <c r="D94" s="392" t="s">
        <v>382</v>
      </c>
      <c r="E94" s="392">
        <v>72229378</v>
      </c>
      <c r="F94" s="393">
        <v>22200</v>
      </c>
      <c r="G94" s="394"/>
      <c r="H94" s="395">
        <v>22200</v>
      </c>
      <c r="I94" s="386"/>
    </row>
    <row r="95" spans="1:9" ht="21.75" customHeight="1" x14ac:dyDescent="0.25">
      <c r="A95" s="389"/>
      <c r="B95" s="390"/>
      <c r="C95" s="392"/>
      <c r="D95" s="422" t="s">
        <v>383</v>
      </c>
      <c r="E95" s="422"/>
      <c r="F95" s="423"/>
      <c r="G95" s="424"/>
      <c r="H95" s="421"/>
      <c r="I95" s="405">
        <f>+H94</f>
        <v>22200</v>
      </c>
    </row>
    <row r="96" spans="1:9" ht="21.75" customHeight="1" x14ac:dyDescent="0.25">
      <c r="A96" s="379">
        <v>42037</v>
      </c>
      <c r="B96" s="380">
        <v>16</v>
      </c>
      <c r="C96" s="402" t="s">
        <v>384</v>
      </c>
      <c r="D96" s="382" t="s">
        <v>385</v>
      </c>
      <c r="E96" s="382">
        <v>135329102</v>
      </c>
      <c r="F96" s="393">
        <v>167640</v>
      </c>
      <c r="G96" s="403"/>
      <c r="H96" s="385">
        <v>167640</v>
      </c>
      <c r="I96" s="386"/>
    </row>
    <row r="97" spans="1:9" ht="21.75" customHeight="1" x14ac:dyDescent="0.25">
      <c r="A97" s="389">
        <v>42066</v>
      </c>
      <c r="B97" s="390">
        <v>36</v>
      </c>
      <c r="C97" s="392" t="s">
        <v>384</v>
      </c>
      <c r="D97" s="392" t="s">
        <v>385</v>
      </c>
      <c r="E97" s="392"/>
      <c r="F97" s="393">
        <v>9850</v>
      </c>
      <c r="G97" s="394"/>
      <c r="H97" s="395">
        <v>9850</v>
      </c>
      <c r="I97" s="386"/>
    </row>
    <row r="98" spans="1:9" ht="21.75" customHeight="1" x14ac:dyDescent="0.25">
      <c r="A98" s="389">
        <v>42095</v>
      </c>
      <c r="B98" s="390">
        <v>59</v>
      </c>
      <c r="C98" s="397" t="s">
        <v>384</v>
      </c>
      <c r="D98" s="398" t="s">
        <v>385</v>
      </c>
      <c r="E98" s="398">
        <v>390449732</v>
      </c>
      <c r="F98" s="399">
        <v>76500</v>
      </c>
      <c r="G98" s="400"/>
      <c r="H98" s="395">
        <v>76500</v>
      </c>
      <c r="I98" s="386"/>
    </row>
    <row r="99" spans="1:9" ht="21.75" customHeight="1" x14ac:dyDescent="0.25">
      <c r="A99" s="389">
        <v>42143</v>
      </c>
      <c r="B99" s="390">
        <v>81</v>
      </c>
      <c r="C99" s="397" t="s">
        <v>384</v>
      </c>
      <c r="D99" s="398" t="s">
        <v>385</v>
      </c>
      <c r="E99" s="398"/>
      <c r="F99" s="399">
        <v>95480</v>
      </c>
      <c r="G99" s="400"/>
      <c r="H99" s="395">
        <v>95480</v>
      </c>
      <c r="I99" s="386"/>
    </row>
    <row r="100" spans="1:9" ht="21.75" customHeight="1" x14ac:dyDescent="0.25">
      <c r="A100" s="389">
        <v>42174</v>
      </c>
      <c r="B100" s="390">
        <v>85</v>
      </c>
      <c r="C100" s="397" t="s">
        <v>384</v>
      </c>
      <c r="D100" s="398" t="s">
        <v>385</v>
      </c>
      <c r="E100" s="398"/>
      <c r="F100" s="399">
        <v>182550</v>
      </c>
      <c r="G100" s="400"/>
      <c r="H100" s="395">
        <v>182550</v>
      </c>
      <c r="I100" s="386"/>
    </row>
    <row r="101" spans="1:9" ht="21.75" customHeight="1" x14ac:dyDescent="0.25">
      <c r="A101" s="389">
        <v>42174</v>
      </c>
      <c r="B101" s="390">
        <v>96</v>
      </c>
      <c r="C101" s="397" t="s">
        <v>384</v>
      </c>
      <c r="D101" s="398" t="s">
        <v>385</v>
      </c>
      <c r="E101" s="398">
        <v>3990006589</v>
      </c>
      <c r="F101" s="399">
        <v>9850</v>
      </c>
      <c r="G101" s="400"/>
      <c r="H101" s="395">
        <v>9850</v>
      </c>
      <c r="I101" s="386"/>
    </row>
    <row r="102" spans="1:9" ht="21.75" customHeight="1" x14ac:dyDescent="0.25">
      <c r="A102" s="389">
        <v>42236</v>
      </c>
      <c r="B102" s="390">
        <v>98</v>
      </c>
      <c r="C102" s="397" t="s">
        <v>384</v>
      </c>
      <c r="D102" s="398" t="s">
        <v>385</v>
      </c>
      <c r="E102" s="398">
        <v>4018236030</v>
      </c>
      <c r="F102" s="399">
        <v>245460</v>
      </c>
      <c r="G102" s="400"/>
      <c r="H102" s="395">
        <v>245460</v>
      </c>
      <c r="I102" s="378"/>
    </row>
    <row r="103" spans="1:9" ht="21.75" customHeight="1" x14ac:dyDescent="0.25">
      <c r="A103" s="389">
        <v>42264</v>
      </c>
      <c r="B103" s="390">
        <v>110</v>
      </c>
      <c r="C103" s="397" t="s">
        <v>384</v>
      </c>
      <c r="D103" s="398" t="s">
        <v>385</v>
      </c>
      <c r="E103" s="398">
        <v>4046062510</v>
      </c>
      <c r="F103" s="399">
        <v>19700</v>
      </c>
      <c r="G103" s="400"/>
      <c r="H103" s="395">
        <v>19700</v>
      </c>
      <c r="I103" s="386"/>
    </row>
    <row r="104" spans="1:9" ht="21.75" customHeight="1" x14ac:dyDescent="0.25">
      <c r="A104" s="389">
        <v>42294</v>
      </c>
      <c r="B104" s="390">
        <v>116</v>
      </c>
      <c r="C104" s="397" t="s">
        <v>384</v>
      </c>
      <c r="D104" s="398" t="s">
        <v>385</v>
      </c>
      <c r="E104" s="398"/>
      <c r="F104" s="399">
        <v>161830</v>
      </c>
      <c r="G104" s="400"/>
      <c r="H104" s="395">
        <v>161830</v>
      </c>
      <c r="I104" s="386"/>
    </row>
    <row r="105" spans="1:9" ht="21.75" customHeight="1" x14ac:dyDescent="0.25">
      <c r="A105" s="389">
        <v>42314</v>
      </c>
      <c r="B105" s="390">
        <v>132</v>
      </c>
      <c r="C105" s="397" t="s">
        <v>384</v>
      </c>
      <c r="D105" s="398" t="s">
        <v>385</v>
      </c>
      <c r="E105" s="398"/>
      <c r="F105" s="399">
        <v>112510</v>
      </c>
      <c r="G105" s="400"/>
      <c r="H105" s="395">
        <v>112510</v>
      </c>
      <c r="I105" s="386"/>
    </row>
    <row r="106" spans="1:9" ht="21.75" customHeight="1" x14ac:dyDescent="0.25">
      <c r="A106" s="389">
        <v>42339</v>
      </c>
      <c r="B106" s="390">
        <v>164</v>
      </c>
      <c r="C106" s="397" t="s">
        <v>384</v>
      </c>
      <c r="D106" s="398" t="s">
        <v>385</v>
      </c>
      <c r="E106" s="398">
        <v>413145986</v>
      </c>
      <c r="F106" s="399">
        <v>111380</v>
      </c>
      <c r="G106" s="400"/>
      <c r="H106" s="395">
        <v>111380</v>
      </c>
      <c r="I106" s="386"/>
    </row>
    <row r="107" spans="1:9" ht="21.75" customHeight="1" x14ac:dyDescent="0.25">
      <c r="A107" s="389"/>
      <c r="B107" s="390"/>
      <c r="C107" s="397"/>
      <c r="D107" s="401" t="s">
        <v>298</v>
      </c>
      <c r="E107" s="398"/>
      <c r="F107" s="399"/>
      <c r="G107" s="400"/>
      <c r="H107" s="395"/>
      <c r="I107" s="405">
        <f>SUM(H96:H106)</f>
        <v>1192750</v>
      </c>
    </row>
    <row r="108" spans="1:9" ht="21.75" customHeight="1" x14ac:dyDescent="0.25">
      <c r="A108" s="389">
        <v>42147</v>
      </c>
      <c r="B108" s="390">
        <v>77</v>
      </c>
      <c r="C108" s="397" t="s">
        <v>316</v>
      </c>
      <c r="D108" s="398" t="s">
        <v>386</v>
      </c>
      <c r="E108" s="398"/>
      <c r="F108" s="399">
        <v>1600</v>
      </c>
      <c r="G108" s="400"/>
      <c r="H108" s="395">
        <v>1600</v>
      </c>
      <c r="I108" s="411"/>
    </row>
    <row r="109" spans="1:9" ht="21.75" customHeight="1" x14ac:dyDescent="0.25">
      <c r="A109" s="389">
        <v>42154</v>
      </c>
      <c r="B109" s="390">
        <v>78</v>
      </c>
      <c r="C109" s="397" t="s">
        <v>316</v>
      </c>
      <c r="D109" s="398" t="s">
        <v>386</v>
      </c>
      <c r="E109" s="398"/>
      <c r="F109" s="399">
        <v>15000</v>
      </c>
      <c r="G109" s="400"/>
      <c r="H109" s="395">
        <v>15000</v>
      </c>
      <c r="I109" s="406"/>
    </row>
    <row r="110" spans="1:9" ht="21.75" customHeight="1" x14ac:dyDescent="0.25">
      <c r="A110" s="389">
        <v>42191</v>
      </c>
      <c r="B110" s="390">
        <v>94</v>
      </c>
      <c r="C110" s="397" t="s">
        <v>387</v>
      </c>
      <c r="D110" s="398" t="s">
        <v>386</v>
      </c>
      <c r="E110" s="398"/>
      <c r="F110" s="399">
        <v>7000</v>
      </c>
      <c r="G110" s="400"/>
      <c r="H110" s="395">
        <v>7000</v>
      </c>
      <c r="I110" s="406"/>
    </row>
    <row r="111" spans="1:9" ht="21.75" customHeight="1" x14ac:dyDescent="0.25">
      <c r="A111" s="389">
        <v>42124</v>
      </c>
      <c r="B111" s="390">
        <v>42</v>
      </c>
      <c r="C111" s="392" t="s">
        <v>316</v>
      </c>
      <c r="D111" s="392" t="s">
        <v>386</v>
      </c>
      <c r="E111" s="392"/>
      <c r="F111" s="383">
        <v>4100</v>
      </c>
      <c r="G111" s="409"/>
      <c r="H111" s="395">
        <v>4100</v>
      </c>
      <c r="I111" s="386"/>
    </row>
    <row r="112" spans="1:9" s="387" customFormat="1" ht="21.75" customHeight="1" x14ac:dyDescent="0.25">
      <c r="A112" s="389">
        <v>42226</v>
      </c>
      <c r="B112" s="390">
        <v>106</v>
      </c>
      <c r="C112" s="397" t="s">
        <v>316</v>
      </c>
      <c r="D112" s="398" t="s">
        <v>386</v>
      </c>
      <c r="E112" s="398"/>
      <c r="F112" s="399">
        <v>287600</v>
      </c>
      <c r="G112" s="400"/>
      <c r="H112" s="395">
        <v>287600</v>
      </c>
      <c r="I112" s="386"/>
    </row>
    <row r="113" spans="1:9" ht="21.75" customHeight="1" x14ac:dyDescent="0.25">
      <c r="A113" s="389">
        <v>42298</v>
      </c>
      <c r="B113" s="390">
        <v>111</v>
      </c>
      <c r="C113" s="397" t="s">
        <v>388</v>
      </c>
      <c r="D113" s="398" t="s">
        <v>386</v>
      </c>
      <c r="E113" s="398"/>
      <c r="F113" s="399">
        <v>38000</v>
      </c>
      <c r="G113" s="400"/>
      <c r="H113" s="395">
        <v>38000</v>
      </c>
      <c r="I113" s="386"/>
    </row>
    <row r="114" spans="1:9" ht="21.75" customHeight="1" x14ac:dyDescent="0.25">
      <c r="A114" s="389">
        <v>42325</v>
      </c>
      <c r="B114" s="390">
        <v>131</v>
      </c>
      <c r="C114" s="397" t="s">
        <v>389</v>
      </c>
      <c r="D114" s="398" t="s">
        <v>386</v>
      </c>
      <c r="E114" s="398"/>
      <c r="F114" s="399">
        <v>7400</v>
      </c>
      <c r="G114" s="400"/>
      <c r="H114" s="395">
        <v>7400</v>
      </c>
      <c r="I114" s="386"/>
    </row>
    <row r="115" spans="1:9" ht="21.75" customHeight="1" x14ac:dyDescent="0.25">
      <c r="A115" s="389">
        <v>42335</v>
      </c>
      <c r="B115" s="390">
        <v>135</v>
      </c>
      <c r="C115" s="397" t="s">
        <v>322</v>
      </c>
      <c r="D115" s="398" t="s">
        <v>386</v>
      </c>
      <c r="E115" s="398"/>
      <c r="F115" s="399">
        <v>455400</v>
      </c>
      <c r="G115" s="400"/>
      <c r="H115" s="395">
        <v>455400</v>
      </c>
      <c r="I115" s="386"/>
    </row>
    <row r="116" spans="1:9" ht="21.75" customHeight="1" x14ac:dyDescent="0.25">
      <c r="A116" s="389">
        <v>42328</v>
      </c>
      <c r="B116" s="390">
        <v>136</v>
      </c>
      <c r="C116" s="397" t="s">
        <v>390</v>
      </c>
      <c r="D116" s="398" t="s">
        <v>386</v>
      </c>
      <c r="E116" s="398"/>
      <c r="F116" s="399">
        <v>3400</v>
      </c>
      <c r="G116" s="400"/>
      <c r="H116" s="395">
        <v>3400</v>
      </c>
      <c r="I116" s="386"/>
    </row>
    <row r="117" spans="1:9" ht="21.75" customHeight="1" x14ac:dyDescent="0.25">
      <c r="A117" s="389">
        <v>42318</v>
      </c>
      <c r="B117" s="390">
        <v>138</v>
      </c>
      <c r="C117" s="397" t="s">
        <v>389</v>
      </c>
      <c r="D117" s="398" t="s">
        <v>386</v>
      </c>
      <c r="E117" s="398"/>
      <c r="F117" s="399">
        <v>4900</v>
      </c>
      <c r="G117" s="400"/>
      <c r="H117" s="395">
        <v>4900</v>
      </c>
      <c r="I117" s="386"/>
    </row>
    <row r="118" spans="1:9" ht="21.75" customHeight="1" x14ac:dyDescent="0.25">
      <c r="A118" s="389">
        <v>42320</v>
      </c>
      <c r="B118" s="390">
        <v>146</v>
      </c>
      <c r="C118" s="397" t="s">
        <v>391</v>
      </c>
      <c r="D118" s="398" t="s">
        <v>386</v>
      </c>
      <c r="E118" s="398"/>
      <c r="F118" s="399">
        <v>16450</v>
      </c>
      <c r="G118" s="400"/>
      <c r="H118" s="395">
        <v>16450</v>
      </c>
      <c r="I118" s="386"/>
    </row>
    <row r="119" spans="1:9" ht="21.75" customHeight="1" x14ac:dyDescent="0.25">
      <c r="A119" s="389"/>
      <c r="B119" s="390"/>
      <c r="C119" s="425"/>
      <c r="D119" s="401" t="s">
        <v>386</v>
      </c>
      <c r="E119" s="401"/>
      <c r="F119" s="419"/>
      <c r="G119" s="420"/>
      <c r="H119" s="421"/>
      <c r="I119" s="405">
        <f>SUM(H108:H118)</f>
        <v>840850</v>
      </c>
    </row>
    <row r="120" spans="1:9" ht="21.75" customHeight="1" x14ac:dyDescent="0.25">
      <c r="A120" s="389">
        <v>42020</v>
      </c>
      <c r="B120" s="390">
        <v>1</v>
      </c>
      <c r="C120" s="391" t="s">
        <v>61</v>
      </c>
      <c r="D120" s="392" t="s">
        <v>392</v>
      </c>
      <c r="E120" s="392">
        <v>150872674</v>
      </c>
      <c r="F120" s="393">
        <v>23870</v>
      </c>
      <c r="G120" s="424"/>
      <c r="H120" s="395">
        <f>+F120+G120</f>
        <v>23870</v>
      </c>
      <c r="I120" s="386"/>
    </row>
    <row r="121" spans="1:9" ht="21.75" customHeight="1" x14ac:dyDescent="0.25">
      <c r="A121" s="389">
        <v>42061</v>
      </c>
      <c r="B121" s="390">
        <v>7</v>
      </c>
      <c r="C121" s="391" t="s">
        <v>61</v>
      </c>
      <c r="D121" s="392" t="s">
        <v>392</v>
      </c>
      <c r="E121" s="392">
        <v>152882593</v>
      </c>
      <c r="F121" s="393">
        <v>20860</v>
      </c>
      <c r="G121" s="394"/>
      <c r="H121" s="395">
        <v>20860</v>
      </c>
      <c r="I121" s="386"/>
    </row>
    <row r="122" spans="1:9" ht="21.75" customHeight="1" x14ac:dyDescent="0.25">
      <c r="A122" s="389">
        <v>42087</v>
      </c>
      <c r="B122" s="390">
        <v>35</v>
      </c>
      <c r="C122" s="392" t="s">
        <v>61</v>
      </c>
      <c r="D122" s="392" t="s">
        <v>392</v>
      </c>
      <c r="E122" s="392">
        <v>154827058</v>
      </c>
      <c r="F122" s="393">
        <v>55880</v>
      </c>
      <c r="G122" s="394"/>
      <c r="H122" s="395">
        <v>55880</v>
      </c>
      <c r="I122" s="386"/>
    </row>
    <row r="123" spans="1:9" ht="21.75" customHeight="1" x14ac:dyDescent="0.25">
      <c r="A123" s="389">
        <v>42123</v>
      </c>
      <c r="B123" s="390">
        <v>53</v>
      </c>
      <c r="C123" s="398" t="s">
        <v>61</v>
      </c>
      <c r="D123" s="398" t="s">
        <v>392</v>
      </c>
      <c r="E123" s="398">
        <v>156810377</v>
      </c>
      <c r="F123" s="399">
        <v>27400</v>
      </c>
      <c r="G123" s="400"/>
      <c r="H123" s="395">
        <v>27400</v>
      </c>
      <c r="I123" s="386"/>
    </row>
    <row r="124" spans="1:9" ht="21.75" customHeight="1" x14ac:dyDescent="0.25">
      <c r="A124" s="389">
        <v>42152</v>
      </c>
      <c r="B124" s="390">
        <v>63</v>
      </c>
      <c r="C124" s="397" t="s">
        <v>61</v>
      </c>
      <c r="D124" s="398" t="s">
        <v>392</v>
      </c>
      <c r="E124" s="398">
        <v>158836981</v>
      </c>
      <c r="F124" s="399">
        <v>24130</v>
      </c>
      <c r="G124" s="400"/>
      <c r="H124" s="395">
        <v>24130</v>
      </c>
      <c r="I124" s="386"/>
    </row>
    <row r="125" spans="1:9" ht="21.75" customHeight="1" x14ac:dyDescent="0.25">
      <c r="A125" s="389">
        <v>42185</v>
      </c>
      <c r="B125" s="390">
        <v>84</v>
      </c>
      <c r="C125" s="397" t="s">
        <v>61</v>
      </c>
      <c r="D125" s="398" t="s">
        <v>392</v>
      </c>
      <c r="E125" s="398">
        <v>150800881</v>
      </c>
      <c r="F125" s="399">
        <v>26300</v>
      </c>
      <c r="G125" s="400"/>
      <c r="H125" s="395">
        <v>26300</v>
      </c>
      <c r="I125" s="386"/>
    </row>
    <row r="126" spans="1:9" ht="21.75" customHeight="1" x14ac:dyDescent="0.25">
      <c r="A126" s="389">
        <v>42200</v>
      </c>
      <c r="B126" s="390">
        <v>97</v>
      </c>
      <c r="C126" s="397" t="s">
        <v>61</v>
      </c>
      <c r="D126" s="398" t="s">
        <v>392</v>
      </c>
      <c r="E126" s="398">
        <v>152827759</v>
      </c>
      <c r="F126" s="399">
        <v>23150</v>
      </c>
      <c r="G126" s="400"/>
      <c r="H126" s="395">
        <v>23150</v>
      </c>
      <c r="I126" s="386"/>
    </row>
    <row r="127" spans="1:9" ht="21.75" customHeight="1" x14ac:dyDescent="0.25">
      <c r="A127" s="389">
        <v>42228</v>
      </c>
      <c r="B127" s="390">
        <v>99</v>
      </c>
      <c r="C127" s="397" t="s">
        <v>61</v>
      </c>
      <c r="D127" s="398" t="s">
        <v>392</v>
      </c>
      <c r="E127" s="398">
        <v>153741590</v>
      </c>
      <c r="F127" s="399">
        <v>46690</v>
      </c>
      <c r="G127" s="400"/>
      <c r="H127" s="395">
        <v>46690</v>
      </c>
      <c r="I127" s="386"/>
    </row>
    <row r="128" spans="1:9" ht="21.75" customHeight="1" x14ac:dyDescent="0.25">
      <c r="A128" s="389">
        <v>42231</v>
      </c>
      <c r="B128" s="390">
        <v>104</v>
      </c>
      <c r="C128" s="397" t="s">
        <v>61</v>
      </c>
      <c r="D128" s="398" t="s">
        <v>392</v>
      </c>
      <c r="E128" s="398">
        <v>154836727</v>
      </c>
      <c r="F128" s="399">
        <v>23390</v>
      </c>
      <c r="G128" s="400"/>
      <c r="H128" s="395">
        <v>23390</v>
      </c>
      <c r="I128" s="386"/>
    </row>
    <row r="129" spans="1:9" ht="21.75" customHeight="1" x14ac:dyDescent="0.25">
      <c r="A129" s="389">
        <v>42259</v>
      </c>
      <c r="B129" s="390">
        <v>109</v>
      </c>
      <c r="C129" s="397" t="s">
        <v>61</v>
      </c>
      <c r="D129" s="398" t="s">
        <v>392</v>
      </c>
      <c r="E129" s="398">
        <v>156829710</v>
      </c>
      <c r="F129" s="399">
        <v>21230</v>
      </c>
      <c r="G129" s="400"/>
      <c r="H129" s="395">
        <v>21230</v>
      </c>
      <c r="I129" s="386"/>
    </row>
    <row r="130" spans="1:9" ht="21.75" customHeight="1" x14ac:dyDescent="0.25">
      <c r="A130" s="389">
        <v>42305</v>
      </c>
      <c r="B130" s="390">
        <v>119</v>
      </c>
      <c r="C130" s="397" t="s">
        <v>61</v>
      </c>
      <c r="D130" s="398" t="s">
        <v>392</v>
      </c>
      <c r="E130" s="398">
        <v>158844323</v>
      </c>
      <c r="F130" s="399">
        <v>23900</v>
      </c>
      <c r="G130" s="400"/>
      <c r="H130" s="395">
        <v>23900</v>
      </c>
      <c r="I130" s="386"/>
    </row>
    <row r="131" spans="1:9" ht="21.75" customHeight="1" x14ac:dyDescent="0.25">
      <c r="A131" s="389">
        <v>42322</v>
      </c>
      <c r="B131" s="390">
        <v>133</v>
      </c>
      <c r="C131" s="397" t="s">
        <v>61</v>
      </c>
      <c r="D131" s="398" t="s">
        <v>392</v>
      </c>
      <c r="E131" s="398">
        <v>150937113</v>
      </c>
      <c r="F131" s="399">
        <v>31710</v>
      </c>
      <c r="G131" s="400"/>
      <c r="H131" s="395">
        <v>31710</v>
      </c>
      <c r="I131" s="386"/>
    </row>
    <row r="132" spans="1:9" ht="21.75" customHeight="1" x14ac:dyDescent="0.25">
      <c r="A132" s="389">
        <v>42352</v>
      </c>
      <c r="B132" s="390">
        <v>162</v>
      </c>
      <c r="C132" s="397" t="s">
        <v>61</v>
      </c>
      <c r="D132" s="398" t="s">
        <v>392</v>
      </c>
      <c r="E132" s="398">
        <v>152967779</v>
      </c>
      <c r="F132" s="399">
        <v>36440</v>
      </c>
      <c r="G132" s="400"/>
      <c r="H132" s="395">
        <v>36440</v>
      </c>
      <c r="I132" s="386"/>
    </row>
    <row r="133" spans="1:9" ht="21.75" customHeight="1" x14ac:dyDescent="0.25">
      <c r="A133" s="389"/>
      <c r="B133" s="390"/>
      <c r="C133" s="397"/>
      <c r="D133" s="401" t="s">
        <v>301</v>
      </c>
      <c r="E133" s="398"/>
      <c r="F133" s="399"/>
      <c r="G133" s="400"/>
      <c r="H133" s="395"/>
      <c r="I133" s="405">
        <f>SUM(H120:H132)</f>
        <v>384950</v>
      </c>
    </row>
    <row r="134" spans="1:9" ht="21.75" customHeight="1" x14ac:dyDescent="0.25">
      <c r="A134" s="389">
        <v>42038</v>
      </c>
      <c r="B134" s="390">
        <v>3</v>
      </c>
      <c r="C134" s="391" t="s">
        <v>393</v>
      </c>
      <c r="D134" s="392" t="s">
        <v>394</v>
      </c>
      <c r="E134" s="392">
        <v>71105407</v>
      </c>
      <c r="F134" s="393">
        <v>226567</v>
      </c>
      <c r="G134" s="394"/>
      <c r="H134" s="395">
        <v>226567</v>
      </c>
      <c r="I134" s="386"/>
    </row>
    <row r="135" spans="1:9" ht="21.75" customHeight="1" x14ac:dyDescent="0.25">
      <c r="A135" s="389">
        <v>42065</v>
      </c>
      <c r="B135" s="390">
        <v>34</v>
      </c>
      <c r="C135" s="392" t="s">
        <v>393</v>
      </c>
      <c r="D135" s="392" t="s">
        <v>394</v>
      </c>
      <c r="E135" s="392">
        <v>71105407</v>
      </c>
      <c r="F135" s="393">
        <v>69101</v>
      </c>
      <c r="G135" s="394"/>
      <c r="H135" s="395">
        <v>69101</v>
      </c>
      <c r="I135" s="386"/>
    </row>
    <row r="136" spans="1:9" ht="21.75" customHeight="1" x14ac:dyDescent="0.25">
      <c r="A136" s="389">
        <v>42089</v>
      </c>
      <c r="B136" s="390">
        <v>37</v>
      </c>
      <c r="C136" s="392" t="s">
        <v>393</v>
      </c>
      <c r="D136" s="392" t="s">
        <v>394</v>
      </c>
      <c r="E136" s="392">
        <v>71105407</v>
      </c>
      <c r="F136" s="393">
        <v>175697</v>
      </c>
      <c r="G136" s="394"/>
      <c r="H136" s="395">
        <v>175697</v>
      </c>
      <c r="I136" s="386"/>
    </row>
    <row r="137" spans="1:9" ht="21.75" customHeight="1" x14ac:dyDescent="0.25">
      <c r="A137" s="389">
        <v>42126</v>
      </c>
      <c r="B137" s="390">
        <v>62</v>
      </c>
      <c r="C137" s="397" t="s">
        <v>393</v>
      </c>
      <c r="D137" s="398" t="s">
        <v>394</v>
      </c>
      <c r="E137" s="398">
        <v>71105407</v>
      </c>
      <c r="F137" s="399">
        <v>247298</v>
      </c>
      <c r="G137" s="400"/>
      <c r="H137" s="395">
        <v>247298</v>
      </c>
      <c r="I137" s="386"/>
    </row>
    <row r="138" spans="1:9" ht="21.75" customHeight="1" x14ac:dyDescent="0.25">
      <c r="A138" s="389">
        <v>42156</v>
      </c>
      <c r="B138" s="390">
        <v>83</v>
      </c>
      <c r="C138" s="397" t="s">
        <v>393</v>
      </c>
      <c r="D138" s="398" t="s">
        <v>394</v>
      </c>
      <c r="E138" s="398">
        <v>71105407</v>
      </c>
      <c r="F138" s="399">
        <v>93413</v>
      </c>
      <c r="G138" s="400"/>
      <c r="H138" s="395">
        <v>93413</v>
      </c>
      <c r="I138" s="386"/>
    </row>
    <row r="139" spans="1:9" ht="21.75" customHeight="1" x14ac:dyDescent="0.25">
      <c r="A139" s="389">
        <v>42187</v>
      </c>
      <c r="B139" s="390">
        <v>95</v>
      </c>
      <c r="C139" s="397" t="s">
        <v>393</v>
      </c>
      <c r="D139" s="398" t="s">
        <v>394</v>
      </c>
      <c r="E139" s="398">
        <v>71105407</v>
      </c>
      <c r="F139" s="399">
        <v>165014</v>
      </c>
      <c r="G139" s="400"/>
      <c r="H139" s="395">
        <v>165014</v>
      </c>
      <c r="I139" s="386"/>
    </row>
    <row r="140" spans="1:9" ht="21.75" customHeight="1" x14ac:dyDescent="0.25">
      <c r="A140" s="389">
        <v>42250</v>
      </c>
      <c r="B140" s="390">
        <v>101</v>
      </c>
      <c r="C140" s="397" t="s">
        <v>393</v>
      </c>
      <c r="D140" s="398" t="s">
        <v>394</v>
      </c>
      <c r="E140" s="398">
        <v>71105407</v>
      </c>
      <c r="F140" s="399">
        <v>181783</v>
      </c>
      <c r="G140" s="400"/>
      <c r="H140" s="395">
        <v>181783</v>
      </c>
      <c r="I140" s="386"/>
    </row>
    <row r="141" spans="1:9" ht="21.75" customHeight="1" x14ac:dyDescent="0.25">
      <c r="A141" s="389">
        <v>42249</v>
      </c>
      <c r="B141" s="390">
        <v>107</v>
      </c>
      <c r="C141" s="397" t="s">
        <v>393</v>
      </c>
      <c r="D141" s="398" t="s">
        <v>394</v>
      </c>
      <c r="E141" s="398">
        <v>71105407</v>
      </c>
      <c r="F141" s="399">
        <v>73300</v>
      </c>
      <c r="G141" s="400"/>
      <c r="H141" s="395">
        <v>73300</v>
      </c>
      <c r="I141" s="386"/>
    </row>
    <row r="142" spans="1:9" ht="21.75" customHeight="1" x14ac:dyDescent="0.25">
      <c r="A142" s="389">
        <v>42292</v>
      </c>
      <c r="B142" s="390">
        <v>118</v>
      </c>
      <c r="C142" s="397" t="s">
        <v>393</v>
      </c>
      <c r="D142" s="398" t="s">
        <v>394</v>
      </c>
      <c r="E142" s="398">
        <v>71105407</v>
      </c>
      <c r="F142" s="399">
        <v>151629</v>
      </c>
      <c r="G142" s="400"/>
      <c r="H142" s="395">
        <v>151626</v>
      </c>
      <c r="I142" s="386"/>
    </row>
    <row r="143" spans="1:9" ht="21.75" customHeight="1" x14ac:dyDescent="0.25">
      <c r="A143" s="389">
        <v>42317</v>
      </c>
      <c r="B143" s="390">
        <v>134</v>
      </c>
      <c r="C143" s="397" t="s">
        <v>393</v>
      </c>
      <c r="D143" s="398" t="s">
        <v>394</v>
      </c>
      <c r="E143" s="398">
        <v>71105407</v>
      </c>
      <c r="F143" s="399">
        <v>224031</v>
      </c>
      <c r="G143" s="400"/>
      <c r="H143" s="395">
        <v>224031</v>
      </c>
      <c r="I143" s="386"/>
    </row>
    <row r="144" spans="1:9" ht="21.75" customHeight="1" x14ac:dyDescent="0.25">
      <c r="A144" s="389">
        <v>42339</v>
      </c>
      <c r="B144" s="390">
        <v>161</v>
      </c>
      <c r="C144" s="397" t="s">
        <v>393</v>
      </c>
      <c r="D144" s="398" t="s">
        <v>394</v>
      </c>
      <c r="E144" s="398">
        <v>71105407</v>
      </c>
      <c r="F144" s="399">
        <v>227830</v>
      </c>
      <c r="G144" s="400"/>
      <c r="H144" s="395">
        <v>227830</v>
      </c>
      <c r="I144" s="386"/>
    </row>
    <row r="145" spans="1:9" ht="21.75" customHeight="1" x14ac:dyDescent="0.25">
      <c r="A145" s="389"/>
      <c r="B145" s="390"/>
      <c r="C145" s="397"/>
      <c r="D145" s="401" t="s">
        <v>302</v>
      </c>
      <c r="E145" s="401"/>
      <c r="F145" s="419"/>
      <c r="G145" s="420"/>
      <c r="H145" s="421"/>
      <c r="I145" s="405">
        <f>SUM(H134:H144)</f>
        <v>1835660</v>
      </c>
    </row>
    <row r="146" spans="1:9" ht="21.75" customHeight="1" x14ac:dyDescent="0.25">
      <c r="A146" s="389">
        <v>42049</v>
      </c>
      <c r="B146" s="390">
        <v>9</v>
      </c>
      <c r="C146" s="391" t="s">
        <v>395</v>
      </c>
      <c r="D146" s="392" t="s">
        <v>303</v>
      </c>
      <c r="E146" s="392">
        <v>11686</v>
      </c>
      <c r="F146" s="393">
        <v>29132</v>
      </c>
      <c r="G146" s="394"/>
      <c r="H146" s="395">
        <v>29132</v>
      </c>
      <c r="I146" s="386"/>
    </row>
    <row r="147" spans="1:9" ht="21.75" customHeight="1" x14ac:dyDescent="0.25">
      <c r="A147" s="389">
        <v>42049</v>
      </c>
      <c r="B147" s="390">
        <v>10</v>
      </c>
      <c r="C147" s="391" t="s">
        <v>396</v>
      </c>
      <c r="D147" s="392" t="s">
        <v>303</v>
      </c>
      <c r="E147" s="392">
        <v>7092144</v>
      </c>
      <c r="F147" s="393">
        <v>29530</v>
      </c>
      <c r="G147" s="394">
        <v>4150</v>
      </c>
      <c r="H147" s="395">
        <v>33680</v>
      </c>
      <c r="I147" s="386"/>
    </row>
    <row r="148" spans="1:9" ht="21.75" customHeight="1" x14ac:dyDescent="0.25">
      <c r="A148" s="389">
        <v>42084</v>
      </c>
      <c r="B148" s="390">
        <v>19</v>
      </c>
      <c r="C148" s="392" t="s">
        <v>397</v>
      </c>
      <c r="D148" s="392" t="s">
        <v>303</v>
      </c>
      <c r="E148" s="392">
        <v>322585</v>
      </c>
      <c r="F148" s="393">
        <v>18292</v>
      </c>
      <c r="G148" s="394">
        <v>3405</v>
      </c>
      <c r="H148" s="395">
        <v>21697</v>
      </c>
      <c r="I148" s="386"/>
    </row>
    <row r="149" spans="1:9" ht="21.75" customHeight="1" x14ac:dyDescent="0.25">
      <c r="A149" s="389">
        <v>42079</v>
      </c>
      <c r="B149" s="390">
        <v>20</v>
      </c>
      <c r="C149" s="392" t="s">
        <v>398</v>
      </c>
      <c r="D149" s="392" t="s">
        <v>303</v>
      </c>
      <c r="E149" s="392">
        <v>78538</v>
      </c>
      <c r="F149" s="393">
        <v>249157</v>
      </c>
      <c r="G149" s="394">
        <v>21808</v>
      </c>
      <c r="H149" s="395">
        <v>270965</v>
      </c>
      <c r="I149" s="386"/>
    </row>
    <row r="150" spans="1:9" ht="21.75" customHeight="1" x14ac:dyDescent="0.25">
      <c r="A150" s="389">
        <v>42094</v>
      </c>
      <c r="B150" s="390">
        <v>21</v>
      </c>
      <c r="C150" s="392" t="s">
        <v>399</v>
      </c>
      <c r="D150" s="392" t="s">
        <v>303</v>
      </c>
      <c r="E150" s="392">
        <v>274992</v>
      </c>
      <c r="F150" s="393">
        <v>5000</v>
      </c>
      <c r="G150" s="394"/>
      <c r="H150" s="395">
        <v>5000</v>
      </c>
      <c r="I150" s="386"/>
    </row>
    <row r="151" spans="1:9" ht="21.75" customHeight="1" x14ac:dyDescent="0.25">
      <c r="A151" s="389">
        <v>42065</v>
      </c>
      <c r="B151" s="390">
        <v>23</v>
      </c>
      <c r="C151" s="392" t="s">
        <v>400</v>
      </c>
      <c r="D151" s="392" t="s">
        <v>303</v>
      </c>
      <c r="E151" s="392">
        <v>5</v>
      </c>
      <c r="F151" s="393">
        <v>12000</v>
      </c>
      <c r="G151" s="394"/>
      <c r="H151" s="395">
        <v>12000</v>
      </c>
      <c r="I151" s="386"/>
    </row>
    <row r="152" spans="1:9" ht="21.75" customHeight="1" x14ac:dyDescent="0.25">
      <c r="A152" s="389">
        <v>42087</v>
      </c>
      <c r="B152" s="390">
        <v>24</v>
      </c>
      <c r="C152" s="392" t="s">
        <v>401</v>
      </c>
      <c r="D152" s="392" t="s">
        <v>303</v>
      </c>
      <c r="E152" s="392">
        <v>49276</v>
      </c>
      <c r="F152" s="393">
        <v>32845</v>
      </c>
      <c r="G152" s="394"/>
      <c r="H152" s="395">
        <v>32845</v>
      </c>
      <c r="I152" s="386"/>
    </row>
    <row r="153" spans="1:9" ht="21.75" customHeight="1" x14ac:dyDescent="0.25">
      <c r="A153" s="389">
        <v>42087</v>
      </c>
      <c r="B153" s="390">
        <v>25</v>
      </c>
      <c r="C153" s="392" t="s">
        <v>402</v>
      </c>
      <c r="D153" s="392" t="s">
        <v>303</v>
      </c>
      <c r="E153" s="392">
        <v>4414</v>
      </c>
      <c r="F153" s="393">
        <v>13071</v>
      </c>
      <c r="G153" s="394"/>
      <c r="H153" s="395">
        <v>13071</v>
      </c>
      <c r="I153" s="386"/>
    </row>
    <row r="154" spans="1:9" ht="21.75" customHeight="1" x14ac:dyDescent="0.25">
      <c r="A154" s="389">
        <v>42065</v>
      </c>
      <c r="B154" s="390">
        <v>27</v>
      </c>
      <c r="C154" s="392" t="s">
        <v>403</v>
      </c>
      <c r="D154" s="392" t="s">
        <v>303</v>
      </c>
      <c r="E154" s="392">
        <v>15699</v>
      </c>
      <c r="F154" s="393">
        <v>17155</v>
      </c>
      <c r="G154" s="394">
        <v>690</v>
      </c>
      <c r="H154" s="395">
        <v>17845</v>
      </c>
      <c r="I154" s="386"/>
    </row>
    <row r="155" spans="1:9" ht="21.75" customHeight="1" x14ac:dyDescent="0.25">
      <c r="A155" s="389">
        <v>42074</v>
      </c>
      <c r="B155" s="390">
        <v>28</v>
      </c>
      <c r="C155" s="392" t="s">
        <v>395</v>
      </c>
      <c r="D155" s="392" t="s">
        <v>303</v>
      </c>
      <c r="E155" s="392">
        <v>12473</v>
      </c>
      <c r="F155" s="393">
        <v>13965</v>
      </c>
      <c r="G155" s="394">
        <v>6035</v>
      </c>
      <c r="H155" s="395">
        <v>20000</v>
      </c>
      <c r="I155" s="386"/>
    </row>
    <row r="156" spans="1:9" ht="21.75" customHeight="1" x14ac:dyDescent="0.25">
      <c r="A156" s="389">
        <v>42065</v>
      </c>
      <c r="B156" s="390">
        <v>29</v>
      </c>
      <c r="C156" s="392" t="s">
        <v>403</v>
      </c>
      <c r="D156" s="392" t="s">
        <v>303</v>
      </c>
      <c r="E156" s="392">
        <v>15700</v>
      </c>
      <c r="F156" s="393">
        <v>13684</v>
      </c>
      <c r="G156" s="394"/>
      <c r="H156" s="395">
        <v>13684</v>
      </c>
      <c r="I156" s="386"/>
    </row>
    <row r="157" spans="1:9" ht="21.75" customHeight="1" x14ac:dyDescent="0.25">
      <c r="A157" s="389">
        <v>42078</v>
      </c>
      <c r="B157" s="390">
        <v>32</v>
      </c>
      <c r="C157" s="392" t="s">
        <v>380</v>
      </c>
      <c r="D157" s="392" t="s">
        <v>303</v>
      </c>
      <c r="E157" s="392">
        <v>651460</v>
      </c>
      <c r="F157" s="393">
        <v>8524</v>
      </c>
      <c r="G157" s="394">
        <v>676</v>
      </c>
      <c r="H157" s="395">
        <v>9200</v>
      </c>
      <c r="I157" s="386"/>
    </row>
    <row r="158" spans="1:9" ht="21.75" customHeight="1" x14ac:dyDescent="0.25">
      <c r="A158" s="389">
        <v>42121</v>
      </c>
      <c r="B158" s="390">
        <v>40</v>
      </c>
      <c r="C158" s="392" t="s">
        <v>404</v>
      </c>
      <c r="D158" s="392" t="s">
        <v>303</v>
      </c>
      <c r="E158" s="392">
        <v>34262</v>
      </c>
      <c r="F158" s="383">
        <v>22900</v>
      </c>
      <c r="G158" s="409"/>
      <c r="H158" s="395">
        <v>22900</v>
      </c>
      <c r="I158" s="386"/>
    </row>
    <row r="159" spans="1:9" ht="21.75" customHeight="1" x14ac:dyDescent="0.25">
      <c r="A159" s="389">
        <v>42114</v>
      </c>
      <c r="B159" s="390">
        <v>43</v>
      </c>
      <c r="C159" s="392" t="s">
        <v>405</v>
      </c>
      <c r="D159" s="392" t="s">
        <v>303</v>
      </c>
      <c r="E159" s="392">
        <v>13716</v>
      </c>
      <c r="F159" s="383">
        <v>5556</v>
      </c>
      <c r="G159" s="409">
        <v>444</v>
      </c>
      <c r="H159" s="395">
        <v>6000</v>
      </c>
      <c r="I159" s="386"/>
    </row>
    <row r="160" spans="1:9" ht="21.75" customHeight="1" x14ac:dyDescent="0.25">
      <c r="A160" s="389">
        <v>42116</v>
      </c>
      <c r="B160" s="390">
        <v>44</v>
      </c>
      <c r="C160" s="392" t="s">
        <v>381</v>
      </c>
      <c r="D160" s="392" t="s">
        <v>303</v>
      </c>
      <c r="E160" s="392">
        <v>896499</v>
      </c>
      <c r="F160" s="383">
        <v>3750</v>
      </c>
      <c r="G160" s="409">
        <v>600</v>
      </c>
      <c r="H160" s="395">
        <v>4350</v>
      </c>
      <c r="I160" s="386"/>
    </row>
    <row r="161" spans="1:9" ht="21.75" customHeight="1" x14ac:dyDescent="0.25">
      <c r="A161" s="389">
        <v>42121</v>
      </c>
      <c r="B161" s="390">
        <v>50</v>
      </c>
      <c r="C161" s="392" t="s">
        <v>380</v>
      </c>
      <c r="D161" s="392" t="s">
        <v>303</v>
      </c>
      <c r="E161" s="392">
        <v>508092</v>
      </c>
      <c r="F161" s="383">
        <v>19530</v>
      </c>
      <c r="G161" s="409">
        <v>1520</v>
      </c>
      <c r="H161" s="395">
        <v>21050</v>
      </c>
      <c r="I161" s="386"/>
    </row>
    <row r="162" spans="1:9" ht="21.75" customHeight="1" x14ac:dyDescent="0.25">
      <c r="A162" s="389">
        <v>42121</v>
      </c>
      <c r="B162" s="390">
        <v>52</v>
      </c>
      <c r="C162" s="398" t="s">
        <v>395</v>
      </c>
      <c r="D162" s="398" t="s">
        <v>303</v>
      </c>
      <c r="E162" s="398">
        <v>13621</v>
      </c>
      <c r="F162" s="399">
        <v>14233</v>
      </c>
      <c r="G162" s="400"/>
      <c r="H162" s="395">
        <v>14233</v>
      </c>
      <c r="I162" s="386"/>
    </row>
    <row r="163" spans="1:9" ht="21.75" customHeight="1" x14ac:dyDescent="0.25">
      <c r="A163" s="389">
        <v>42102</v>
      </c>
      <c r="B163" s="390">
        <v>54</v>
      </c>
      <c r="C163" s="397" t="s">
        <v>380</v>
      </c>
      <c r="D163" s="398" t="s">
        <v>303</v>
      </c>
      <c r="E163" s="398">
        <v>551214</v>
      </c>
      <c r="F163" s="399">
        <v>16370</v>
      </c>
      <c r="G163" s="400"/>
      <c r="H163" s="395">
        <v>16370</v>
      </c>
      <c r="I163" s="386"/>
    </row>
    <row r="164" spans="1:9" ht="21.75" customHeight="1" x14ac:dyDescent="0.25">
      <c r="A164" s="389">
        <v>42116</v>
      </c>
      <c r="B164" s="390">
        <v>55</v>
      </c>
      <c r="C164" s="397" t="s">
        <v>380</v>
      </c>
      <c r="D164" s="398" t="s">
        <v>303</v>
      </c>
      <c r="E164" s="398">
        <v>554815</v>
      </c>
      <c r="F164" s="399">
        <v>8473</v>
      </c>
      <c r="G164" s="400">
        <v>383</v>
      </c>
      <c r="H164" s="395">
        <v>8856</v>
      </c>
      <c r="I164" s="386"/>
    </row>
    <row r="165" spans="1:9" ht="21.75" customHeight="1" x14ac:dyDescent="0.25">
      <c r="A165" s="389">
        <v>42102</v>
      </c>
      <c r="B165" s="390">
        <v>56</v>
      </c>
      <c r="C165" s="397" t="s">
        <v>406</v>
      </c>
      <c r="D165" s="398" t="s">
        <v>303</v>
      </c>
      <c r="E165" s="398">
        <v>23718</v>
      </c>
      <c r="F165" s="399">
        <v>16275</v>
      </c>
      <c r="G165" s="400"/>
      <c r="H165" s="395">
        <v>16275</v>
      </c>
      <c r="I165" s="386"/>
    </row>
    <row r="166" spans="1:9" ht="21.75" customHeight="1" x14ac:dyDescent="0.25">
      <c r="A166" s="389">
        <v>42102</v>
      </c>
      <c r="B166" s="390">
        <v>57</v>
      </c>
      <c r="C166" s="397" t="s">
        <v>407</v>
      </c>
      <c r="D166" s="398" t="s">
        <v>303</v>
      </c>
      <c r="E166" s="398">
        <v>47402</v>
      </c>
      <c r="F166" s="399">
        <v>59170</v>
      </c>
      <c r="G166" s="400"/>
      <c r="H166" s="395">
        <v>59170</v>
      </c>
      <c r="I166" s="386"/>
    </row>
    <row r="167" spans="1:9" ht="21.75" customHeight="1" x14ac:dyDescent="0.25">
      <c r="A167" s="389">
        <v>42102</v>
      </c>
      <c r="B167" s="390">
        <v>58</v>
      </c>
      <c r="C167" s="397" t="s">
        <v>407</v>
      </c>
      <c r="D167" s="398" t="s">
        <v>303</v>
      </c>
      <c r="E167" s="398">
        <v>47403</v>
      </c>
      <c r="F167" s="399">
        <v>6970</v>
      </c>
      <c r="G167" s="400"/>
      <c r="H167" s="395">
        <v>6970</v>
      </c>
      <c r="I167" s="386"/>
    </row>
    <row r="168" spans="1:9" ht="21.75" customHeight="1" x14ac:dyDescent="0.25">
      <c r="A168" s="389">
        <v>42127</v>
      </c>
      <c r="B168" s="390">
        <v>68</v>
      </c>
      <c r="C168" s="397" t="s">
        <v>395</v>
      </c>
      <c r="D168" s="398" t="s">
        <v>303</v>
      </c>
      <c r="E168" s="398">
        <v>13907</v>
      </c>
      <c r="F168" s="399">
        <v>2840</v>
      </c>
      <c r="G168" s="400"/>
      <c r="H168" s="395">
        <v>2840</v>
      </c>
      <c r="I168" s="386"/>
    </row>
    <row r="169" spans="1:9" ht="21.75" customHeight="1" x14ac:dyDescent="0.25">
      <c r="A169" s="389">
        <v>42130</v>
      </c>
      <c r="B169" s="390">
        <v>69</v>
      </c>
      <c r="C169" s="397" t="s">
        <v>408</v>
      </c>
      <c r="D169" s="398" t="s">
        <v>303</v>
      </c>
      <c r="E169" s="398"/>
      <c r="F169" s="399">
        <v>22000</v>
      </c>
      <c r="G169" s="400"/>
      <c r="H169" s="395">
        <v>22000</v>
      </c>
      <c r="I169" s="386"/>
    </row>
    <row r="170" spans="1:9" ht="21.75" customHeight="1" x14ac:dyDescent="0.25">
      <c r="A170" s="389">
        <v>42133</v>
      </c>
      <c r="B170" s="390">
        <v>70</v>
      </c>
      <c r="C170" s="397" t="s">
        <v>409</v>
      </c>
      <c r="D170" s="398" t="s">
        <v>303</v>
      </c>
      <c r="E170" s="398">
        <v>2925969</v>
      </c>
      <c r="F170" s="399">
        <v>10000</v>
      </c>
      <c r="G170" s="400"/>
      <c r="H170" s="395">
        <v>10000</v>
      </c>
      <c r="I170" s="386"/>
    </row>
    <row r="171" spans="1:9" ht="21.75" customHeight="1" x14ac:dyDescent="0.25">
      <c r="A171" s="389">
        <v>42139</v>
      </c>
      <c r="B171" s="390">
        <v>74</v>
      </c>
      <c r="C171" s="397" t="s">
        <v>396</v>
      </c>
      <c r="D171" s="398" t="s">
        <v>303</v>
      </c>
      <c r="E171" s="398">
        <v>1607271</v>
      </c>
      <c r="F171" s="399">
        <v>23626</v>
      </c>
      <c r="G171" s="400"/>
      <c r="H171" s="395">
        <v>23626</v>
      </c>
      <c r="I171" s="386"/>
    </row>
    <row r="172" spans="1:9" ht="21.75" customHeight="1" x14ac:dyDescent="0.25">
      <c r="A172" s="389">
        <v>42155</v>
      </c>
      <c r="B172" s="390">
        <v>79</v>
      </c>
      <c r="C172" s="397" t="s">
        <v>410</v>
      </c>
      <c r="D172" s="398" t="s">
        <v>303</v>
      </c>
      <c r="E172" s="398">
        <v>244297</v>
      </c>
      <c r="F172" s="399">
        <v>21900</v>
      </c>
      <c r="G172" s="400"/>
      <c r="H172" s="395">
        <v>21900</v>
      </c>
      <c r="I172" s="386"/>
    </row>
    <row r="173" spans="1:9" ht="21.75" customHeight="1" x14ac:dyDescent="0.25">
      <c r="A173" s="389">
        <v>42173</v>
      </c>
      <c r="B173" s="390">
        <v>89</v>
      </c>
      <c r="C173" s="397" t="s">
        <v>410</v>
      </c>
      <c r="D173" s="398" t="s">
        <v>303</v>
      </c>
      <c r="E173" s="398">
        <v>282858</v>
      </c>
      <c r="F173" s="399">
        <v>275770</v>
      </c>
      <c r="G173" s="400"/>
      <c r="H173" s="395">
        <v>275770</v>
      </c>
      <c r="I173" s="386"/>
    </row>
    <row r="174" spans="1:9" ht="21.75" customHeight="1" x14ac:dyDescent="0.25">
      <c r="A174" s="389">
        <v>42190</v>
      </c>
      <c r="B174" s="390">
        <v>92</v>
      </c>
      <c r="C174" s="397" t="s">
        <v>387</v>
      </c>
      <c r="D174" s="398" t="s">
        <v>303</v>
      </c>
      <c r="E174" s="398"/>
      <c r="F174" s="399">
        <v>172590</v>
      </c>
      <c r="G174" s="400"/>
      <c r="H174" s="395">
        <v>172590</v>
      </c>
      <c r="I174" s="378"/>
    </row>
    <row r="175" spans="1:9" ht="21.75" customHeight="1" x14ac:dyDescent="0.25">
      <c r="A175" s="389">
        <v>42361</v>
      </c>
      <c r="B175" s="390">
        <v>115</v>
      </c>
      <c r="C175" s="397" t="s">
        <v>411</v>
      </c>
      <c r="D175" s="398" t="s">
        <v>303</v>
      </c>
      <c r="E175" s="398">
        <v>1512230556</v>
      </c>
      <c r="F175" s="399">
        <v>34800</v>
      </c>
      <c r="G175" s="400"/>
      <c r="H175" s="395">
        <v>34800</v>
      </c>
      <c r="I175" s="386"/>
    </row>
    <row r="176" spans="1:9" ht="21.75" customHeight="1" x14ac:dyDescent="0.25">
      <c r="A176" s="389">
        <v>42338</v>
      </c>
      <c r="B176" s="390">
        <v>122</v>
      </c>
      <c r="C176" s="397" t="s">
        <v>316</v>
      </c>
      <c r="D176" s="398" t="s">
        <v>303</v>
      </c>
      <c r="E176" s="398"/>
      <c r="F176" s="399">
        <v>27290</v>
      </c>
      <c r="G176" s="400"/>
      <c r="H176" s="395">
        <v>27290</v>
      </c>
      <c r="I176" s="386"/>
    </row>
    <row r="177" spans="1:9" ht="21.75" customHeight="1" x14ac:dyDescent="0.25">
      <c r="A177" s="389">
        <v>42328</v>
      </c>
      <c r="B177" s="390">
        <v>130</v>
      </c>
      <c r="C177" s="397" t="s">
        <v>412</v>
      </c>
      <c r="D177" s="398" t="s">
        <v>303</v>
      </c>
      <c r="E177" s="398"/>
      <c r="F177" s="399">
        <v>163800</v>
      </c>
      <c r="G177" s="400"/>
      <c r="H177" s="395">
        <v>163800</v>
      </c>
      <c r="I177" s="386"/>
    </row>
    <row r="178" spans="1:9" ht="21.75" customHeight="1" x14ac:dyDescent="0.25">
      <c r="A178" s="389">
        <v>42323</v>
      </c>
      <c r="B178" s="390">
        <v>137</v>
      </c>
      <c r="C178" s="397" t="s">
        <v>408</v>
      </c>
      <c r="D178" s="398" t="s">
        <v>303</v>
      </c>
      <c r="E178" s="398"/>
      <c r="F178" s="399">
        <v>56075</v>
      </c>
      <c r="G178" s="400"/>
      <c r="H178" s="395">
        <v>56075</v>
      </c>
      <c r="I178" s="386"/>
    </row>
    <row r="179" spans="1:9" ht="21.75" customHeight="1" x14ac:dyDescent="0.25">
      <c r="A179" s="389">
        <v>42257</v>
      </c>
      <c r="B179" s="390">
        <v>150</v>
      </c>
      <c r="C179" s="397" t="s">
        <v>395</v>
      </c>
      <c r="D179" s="398" t="s">
        <v>303</v>
      </c>
      <c r="E179" s="398"/>
      <c r="F179" s="399">
        <v>3425</v>
      </c>
      <c r="G179" s="400"/>
      <c r="H179" s="395">
        <v>3425</v>
      </c>
      <c r="I179" s="386"/>
    </row>
    <row r="180" spans="1:9" s="387" customFormat="1" ht="21.75" customHeight="1" x14ac:dyDescent="0.25">
      <c r="A180" s="389">
        <v>42356</v>
      </c>
      <c r="B180" s="390">
        <v>154</v>
      </c>
      <c r="C180" s="397" t="s">
        <v>413</v>
      </c>
      <c r="D180" s="398" t="s">
        <v>303</v>
      </c>
      <c r="E180" s="398">
        <v>1806681</v>
      </c>
      <c r="F180" s="399">
        <v>17450</v>
      </c>
      <c r="G180" s="400"/>
      <c r="H180" s="395">
        <v>17450</v>
      </c>
      <c r="I180" s="386"/>
    </row>
    <row r="181" spans="1:9" ht="21.75" customHeight="1" x14ac:dyDescent="0.25">
      <c r="A181" s="389">
        <v>42361</v>
      </c>
      <c r="B181" s="390">
        <v>157</v>
      </c>
      <c r="C181" s="397" t="s">
        <v>414</v>
      </c>
      <c r="D181" s="398" t="s">
        <v>303</v>
      </c>
      <c r="E181" s="398">
        <v>43058</v>
      </c>
      <c r="F181" s="399">
        <v>6500</v>
      </c>
      <c r="G181" s="400"/>
      <c r="H181" s="395">
        <v>6500</v>
      </c>
      <c r="I181" s="386"/>
    </row>
    <row r="182" spans="1:9" ht="21.75" customHeight="1" x14ac:dyDescent="0.25">
      <c r="A182" s="389">
        <v>42358</v>
      </c>
      <c r="B182" s="390">
        <v>159</v>
      </c>
      <c r="C182" s="397" t="s">
        <v>366</v>
      </c>
      <c r="D182" s="398" t="s">
        <v>303</v>
      </c>
      <c r="E182" s="398">
        <v>139448</v>
      </c>
      <c r="F182" s="399">
        <v>6800</v>
      </c>
      <c r="G182" s="400"/>
      <c r="H182" s="395">
        <v>6800</v>
      </c>
      <c r="I182" s="386"/>
    </row>
    <row r="183" spans="1:9" ht="21.75" customHeight="1" x14ac:dyDescent="0.25">
      <c r="A183" s="389"/>
      <c r="B183" s="390"/>
      <c r="C183" s="397"/>
      <c r="D183" s="401" t="s">
        <v>303</v>
      </c>
      <c r="E183" s="398"/>
      <c r="F183" s="399"/>
      <c r="G183" s="400"/>
      <c r="H183" s="395"/>
      <c r="I183" s="405">
        <f>SUM(H146:H183)</f>
        <v>1500159</v>
      </c>
    </row>
    <row r="184" spans="1:9" ht="28.5" customHeight="1" x14ac:dyDescent="0.25">
      <c r="A184" s="389">
        <v>42059</v>
      </c>
      <c r="B184" s="390">
        <v>8</v>
      </c>
      <c r="C184" s="391" t="s">
        <v>316</v>
      </c>
      <c r="D184" s="392" t="s">
        <v>415</v>
      </c>
      <c r="E184" s="392"/>
      <c r="F184" s="393">
        <v>170080</v>
      </c>
      <c r="G184" s="394"/>
      <c r="H184" s="395">
        <v>170080</v>
      </c>
      <c r="I184" s="386"/>
    </row>
    <row r="185" spans="1:9" ht="21.75" customHeight="1" x14ac:dyDescent="0.25">
      <c r="A185" s="389"/>
      <c r="B185" s="390"/>
      <c r="C185" s="391"/>
      <c r="D185" s="422" t="s">
        <v>304</v>
      </c>
      <c r="E185" s="392"/>
      <c r="F185" s="393"/>
      <c r="G185" s="394"/>
      <c r="H185" s="395"/>
      <c r="I185" s="405">
        <f>+H184</f>
        <v>170080</v>
      </c>
    </row>
    <row r="186" spans="1:9" ht="21.75" customHeight="1" x14ac:dyDescent="0.25">
      <c r="A186" s="389">
        <v>42044</v>
      </c>
      <c r="B186" s="390">
        <v>4</v>
      </c>
      <c r="C186" s="391" t="s">
        <v>416</v>
      </c>
      <c r="D186" s="392" t="s">
        <v>417</v>
      </c>
      <c r="E186" s="392">
        <v>1270</v>
      </c>
      <c r="F186" s="393">
        <v>40000</v>
      </c>
      <c r="G186" s="394"/>
      <c r="H186" s="395">
        <v>40000</v>
      </c>
      <c r="I186" s="408"/>
    </row>
    <row r="187" spans="1:9" ht="21.75" customHeight="1" x14ac:dyDescent="0.25">
      <c r="A187" s="389">
        <v>42045</v>
      </c>
      <c r="B187" s="390">
        <v>12</v>
      </c>
      <c r="C187" s="391" t="s">
        <v>418</v>
      </c>
      <c r="D187" s="392" t="s">
        <v>417</v>
      </c>
      <c r="E187" s="392">
        <v>763</v>
      </c>
      <c r="F187" s="393">
        <v>257000</v>
      </c>
      <c r="G187" s="394"/>
      <c r="H187" s="395">
        <v>257000</v>
      </c>
      <c r="I187" s="406"/>
    </row>
    <row r="188" spans="1:9" ht="21.75" customHeight="1" x14ac:dyDescent="0.25">
      <c r="A188" s="389">
        <v>42037</v>
      </c>
      <c r="B188" s="390">
        <v>14</v>
      </c>
      <c r="C188" s="391" t="s">
        <v>419</v>
      </c>
      <c r="D188" s="392" t="s">
        <v>417</v>
      </c>
      <c r="E188" s="392">
        <v>1369</v>
      </c>
      <c r="F188" s="393">
        <v>155000</v>
      </c>
      <c r="G188" s="394"/>
      <c r="H188" s="395">
        <v>155000</v>
      </c>
      <c r="I188" s="406"/>
    </row>
    <row r="189" spans="1:9" ht="21.75" customHeight="1" x14ac:dyDescent="0.25">
      <c r="A189" s="389">
        <v>42065</v>
      </c>
      <c r="B189" s="390">
        <v>33</v>
      </c>
      <c r="C189" s="392" t="s">
        <v>320</v>
      </c>
      <c r="D189" s="392" t="s">
        <v>420</v>
      </c>
      <c r="E189" s="392"/>
      <c r="F189" s="393">
        <v>178000</v>
      </c>
      <c r="G189" s="394"/>
      <c r="H189" s="395">
        <v>178000</v>
      </c>
      <c r="I189" s="426"/>
    </row>
    <row r="190" spans="1:9" ht="21.75" customHeight="1" x14ac:dyDescent="0.25">
      <c r="A190" s="389">
        <v>42291</v>
      </c>
      <c r="B190" s="390">
        <v>112</v>
      </c>
      <c r="C190" s="397" t="s">
        <v>421</v>
      </c>
      <c r="D190" s="392" t="s">
        <v>420</v>
      </c>
      <c r="E190" s="398">
        <v>4985</v>
      </c>
      <c r="F190" s="399">
        <v>60000</v>
      </c>
      <c r="G190" s="400"/>
      <c r="H190" s="395">
        <v>60000</v>
      </c>
      <c r="I190" s="406"/>
    </row>
    <row r="191" spans="1:9" ht="21.75" customHeight="1" x14ac:dyDescent="0.25">
      <c r="A191" s="427"/>
      <c r="B191" s="428"/>
      <c r="C191" s="429"/>
      <c r="D191" s="422" t="s">
        <v>305</v>
      </c>
      <c r="E191" s="429"/>
      <c r="F191" s="430"/>
      <c r="G191" s="431"/>
      <c r="H191" s="432"/>
      <c r="I191" s="433">
        <f>SUM(H186:H190)</f>
        <v>690000</v>
      </c>
    </row>
    <row r="192" spans="1:9" ht="21.75" customHeight="1" x14ac:dyDescent="0.25">
      <c r="A192" s="427"/>
      <c r="B192" s="428"/>
      <c r="C192" s="429"/>
      <c r="D192" s="429"/>
      <c r="E192" s="429"/>
      <c r="F192" s="430"/>
      <c r="G192" s="431"/>
      <c r="H192" s="432"/>
      <c r="I192" s="386"/>
    </row>
    <row r="193" spans="1:9" ht="21.75" customHeight="1" thickBot="1" x14ac:dyDescent="0.3">
      <c r="A193" s="434"/>
      <c r="B193" s="435"/>
      <c r="C193" s="436" t="s">
        <v>38</v>
      </c>
      <c r="D193" s="436"/>
      <c r="E193" s="437"/>
      <c r="F193" s="438">
        <f>SUM(F5:F192)</f>
        <v>9134540</v>
      </c>
      <c r="G193" s="438">
        <f t="shared" ref="G193:I193" si="0">SUM(G5:G192)</f>
        <v>96011</v>
      </c>
      <c r="H193" s="439">
        <f t="shared" si="0"/>
        <v>9230471</v>
      </c>
      <c r="I193" s="440">
        <f t="shared" si="0"/>
        <v>9230471</v>
      </c>
    </row>
    <row r="194" spans="1:9" ht="21.75" customHeight="1" thickTop="1" x14ac:dyDescent="0.25"/>
  </sheetData>
  <mergeCells count="3">
    <mergeCell ref="A1:H1"/>
    <mergeCell ref="A2:H2"/>
    <mergeCell ref="A3:H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6"/>
  <sheetViews>
    <sheetView topLeftCell="A143" zoomScale="110" zoomScaleNormal="110" workbookViewId="0">
      <selection activeCell="F152" sqref="F152"/>
    </sheetView>
  </sheetViews>
  <sheetFormatPr baseColWidth="10" defaultColWidth="11.42578125" defaultRowHeight="15" x14ac:dyDescent="0.25"/>
  <cols>
    <col min="1" max="1" width="16.140625" style="125" customWidth="1"/>
    <col min="2" max="2" width="15.5703125" style="165" customWidth="1"/>
    <col min="3" max="3" width="13.7109375" style="165" bestFit="1" customWidth="1"/>
    <col min="4" max="4" width="31.5703125" style="124" customWidth="1"/>
    <col min="5" max="5" width="24.42578125" style="124" bestFit="1" customWidth="1"/>
    <col min="6" max="6" width="16.42578125" style="166" customWidth="1"/>
    <col min="7" max="7" width="16.5703125" style="166" customWidth="1"/>
    <col min="8" max="8" width="16.42578125" style="166" customWidth="1"/>
    <col min="9" max="9" width="16.85546875" style="124" bestFit="1" customWidth="1"/>
    <col min="10" max="10" width="13.42578125" style="125" bestFit="1" customWidth="1"/>
    <col min="11" max="11" width="14.140625" style="126" bestFit="1" customWidth="1"/>
    <col min="12" max="16384" width="11.42578125" style="125"/>
  </cols>
  <sheetData>
    <row r="1" spans="1:11" ht="28.5" thickTop="1" x14ac:dyDescent="0.4">
      <c r="A1" s="1128" t="s">
        <v>9</v>
      </c>
      <c r="B1" s="1129"/>
      <c r="C1" s="1129"/>
      <c r="D1" s="1129"/>
      <c r="E1" s="1129"/>
      <c r="F1" s="1129"/>
      <c r="G1" s="1129"/>
      <c r="H1" s="1130"/>
    </row>
    <row r="2" spans="1:11" ht="27" customHeight="1" thickBot="1" x14ac:dyDescent="0.45">
      <c r="A2" s="1131" t="str">
        <f>+'[4]GTO 13 X CCUENTA'!A2:H2</f>
        <v>NIT. 900.326.707-3</v>
      </c>
      <c r="B2" s="1132"/>
      <c r="C2" s="1132"/>
      <c r="D2" s="1132"/>
      <c r="E2" s="1132"/>
      <c r="F2" s="1132"/>
      <c r="G2" s="1132"/>
      <c r="H2" s="1133"/>
    </row>
    <row r="3" spans="1:11" ht="31.5" customHeight="1" thickBot="1" x14ac:dyDescent="0.35">
      <c r="A3" s="1029" t="s">
        <v>214</v>
      </c>
      <c r="B3" s="1030"/>
      <c r="C3" s="1030"/>
      <c r="D3" s="1030"/>
      <c r="E3" s="1030"/>
      <c r="F3" s="1030"/>
      <c r="G3" s="1030"/>
      <c r="H3" s="1031"/>
    </row>
    <row r="4" spans="1:11" ht="13.5" customHeight="1" thickBot="1" x14ac:dyDescent="0.3">
      <c r="A4" s="1032"/>
      <c r="B4" s="1033"/>
      <c r="C4" s="1033"/>
      <c r="D4" s="1033"/>
      <c r="E4" s="1033"/>
      <c r="F4" s="1033"/>
      <c r="G4" s="1033"/>
      <c r="H4" s="1034"/>
    </row>
    <row r="5" spans="1:11" s="137" customFormat="1" ht="44.25" customHeight="1" thickBot="1" x14ac:dyDescent="0.3">
      <c r="A5" s="131" t="s">
        <v>51</v>
      </c>
      <c r="B5" s="132" t="s">
        <v>52</v>
      </c>
      <c r="C5" s="132" t="s">
        <v>53</v>
      </c>
      <c r="D5" s="133" t="s">
        <v>54</v>
      </c>
      <c r="E5" s="133" t="s">
        <v>55</v>
      </c>
      <c r="F5" s="134" t="s">
        <v>56</v>
      </c>
      <c r="G5" s="134" t="s">
        <v>57</v>
      </c>
      <c r="H5" s="284" t="s">
        <v>38</v>
      </c>
      <c r="I5" s="136"/>
      <c r="K5" s="138"/>
    </row>
    <row r="6" spans="1:11" s="137" customFormat="1" ht="18" x14ac:dyDescent="0.25">
      <c r="A6" s="189"/>
      <c r="B6" s="190"/>
      <c r="C6" s="190"/>
      <c r="D6" s="191"/>
      <c r="E6" s="191"/>
      <c r="F6" s="192"/>
      <c r="G6" s="192"/>
      <c r="H6" s="285"/>
      <c r="I6" s="136"/>
      <c r="K6" s="138"/>
    </row>
    <row r="7" spans="1:11" s="137" customFormat="1" x14ac:dyDescent="0.25">
      <c r="A7" s="194" t="s">
        <v>215</v>
      </c>
      <c r="B7" s="176">
        <v>512010</v>
      </c>
      <c r="C7" s="176">
        <v>20140601</v>
      </c>
      <c r="D7" s="197" t="s">
        <v>216</v>
      </c>
      <c r="E7" s="200" t="s">
        <v>217</v>
      </c>
      <c r="F7" s="129">
        <v>100000</v>
      </c>
      <c r="G7" s="129"/>
      <c r="H7" s="286">
        <f>+F7+G7</f>
        <v>100000</v>
      </c>
      <c r="I7" s="136"/>
      <c r="K7" s="138"/>
    </row>
    <row r="8" spans="1:11" s="137" customFormat="1" x14ac:dyDescent="0.25">
      <c r="A8" s="194" t="s">
        <v>218</v>
      </c>
      <c r="B8" s="176">
        <v>512010</v>
      </c>
      <c r="C8" s="176">
        <v>20140801</v>
      </c>
      <c r="D8" s="197" t="s">
        <v>216</v>
      </c>
      <c r="E8" s="200" t="s">
        <v>217</v>
      </c>
      <c r="F8" s="129">
        <v>50000</v>
      </c>
      <c r="G8" s="129"/>
      <c r="H8" s="286">
        <f>+F8+G8</f>
        <v>50000</v>
      </c>
      <c r="I8" s="136"/>
      <c r="K8" s="138"/>
    </row>
    <row r="9" spans="1:11" x14ac:dyDescent="0.25">
      <c r="A9" s="139" t="s">
        <v>219</v>
      </c>
      <c r="B9" s="140">
        <v>512010</v>
      </c>
      <c r="C9" s="140">
        <v>20141201</v>
      </c>
      <c r="D9" s="142" t="s">
        <v>216</v>
      </c>
      <c r="E9" s="141" t="s">
        <v>217</v>
      </c>
      <c r="F9" s="287">
        <v>300000</v>
      </c>
      <c r="G9" s="287"/>
      <c r="H9" s="288">
        <f>+F9+G9</f>
        <v>300000</v>
      </c>
    </row>
    <row r="10" spans="1:11" x14ac:dyDescent="0.25">
      <c r="A10" s="139"/>
      <c r="B10" s="140"/>
      <c r="C10" s="140"/>
      <c r="D10" s="142"/>
      <c r="E10" s="141"/>
      <c r="F10" s="321">
        <f>SUM(F7:F9)</f>
        <v>450000</v>
      </c>
      <c r="G10" s="287"/>
      <c r="H10" s="288"/>
    </row>
    <row r="11" spans="1:11" x14ac:dyDescent="0.25">
      <c r="A11" s="145">
        <v>41883</v>
      </c>
      <c r="B11" s="146">
        <v>513525</v>
      </c>
      <c r="C11" s="140">
        <v>20140101</v>
      </c>
      <c r="D11" s="141" t="s">
        <v>84</v>
      </c>
      <c r="E11" s="141" t="s">
        <v>68</v>
      </c>
      <c r="F11" s="177">
        <v>129340</v>
      </c>
      <c r="G11" s="143"/>
      <c r="H11" s="288">
        <f t="shared" ref="H11:H16" si="0">+F11+G11</f>
        <v>129340</v>
      </c>
    </row>
    <row r="12" spans="1:11" x14ac:dyDescent="0.25">
      <c r="A12" s="139">
        <v>41702</v>
      </c>
      <c r="B12" s="140">
        <v>513525</v>
      </c>
      <c r="C12" s="140">
        <v>20140301</v>
      </c>
      <c r="D12" s="142" t="s">
        <v>84</v>
      </c>
      <c r="E12" s="141" t="s">
        <v>68</v>
      </c>
      <c r="F12" s="177">
        <v>195560</v>
      </c>
      <c r="G12" s="163"/>
      <c r="H12" s="288">
        <f t="shared" si="0"/>
        <v>195560</v>
      </c>
    </row>
    <row r="13" spans="1:11" s="124" customFormat="1" x14ac:dyDescent="0.25">
      <c r="A13" s="157" t="s">
        <v>236</v>
      </c>
      <c r="B13" s="140">
        <v>513525</v>
      </c>
      <c r="C13" s="158">
        <v>20140901</v>
      </c>
      <c r="D13" s="159" t="s">
        <v>84</v>
      </c>
      <c r="E13" s="160" t="s">
        <v>68</v>
      </c>
      <c r="F13" s="287">
        <v>120000</v>
      </c>
      <c r="G13" s="287"/>
      <c r="H13" s="288">
        <f t="shared" si="0"/>
        <v>120000</v>
      </c>
      <c r="J13" s="125"/>
      <c r="K13" s="126"/>
    </row>
    <row r="14" spans="1:11" s="124" customFormat="1" x14ac:dyDescent="0.25">
      <c r="A14" s="157" t="s">
        <v>226</v>
      </c>
      <c r="B14" s="140">
        <v>513525</v>
      </c>
      <c r="C14" s="158">
        <v>20141001</v>
      </c>
      <c r="D14" s="159" t="s">
        <v>84</v>
      </c>
      <c r="E14" s="160" t="s">
        <v>68</v>
      </c>
      <c r="F14" s="287">
        <v>131660</v>
      </c>
      <c r="G14" s="287"/>
      <c r="H14" s="288">
        <f t="shared" si="0"/>
        <v>131660</v>
      </c>
      <c r="J14" s="125"/>
      <c r="K14" s="126"/>
    </row>
    <row r="15" spans="1:11" x14ac:dyDescent="0.25">
      <c r="A15" s="139" t="s">
        <v>222</v>
      </c>
      <c r="B15" s="295">
        <v>513565</v>
      </c>
      <c r="C15" s="295">
        <v>20140501</v>
      </c>
      <c r="D15" s="142" t="s">
        <v>84</v>
      </c>
      <c r="E15" s="141" t="s">
        <v>68</v>
      </c>
      <c r="F15" s="297">
        <v>143670</v>
      </c>
      <c r="G15" s="296"/>
      <c r="H15" s="288">
        <f t="shared" si="0"/>
        <v>143670</v>
      </c>
      <c r="I15" s="125"/>
      <c r="K15" s="125"/>
    </row>
    <row r="16" spans="1:11" x14ac:dyDescent="0.25">
      <c r="A16" s="139" t="s">
        <v>235</v>
      </c>
      <c r="B16" s="295">
        <v>513565</v>
      </c>
      <c r="C16" s="295">
        <v>20140701</v>
      </c>
      <c r="D16" s="142" t="s">
        <v>84</v>
      </c>
      <c r="E16" s="141" t="s">
        <v>68</v>
      </c>
      <c r="F16" s="296">
        <v>114000</v>
      </c>
      <c r="G16" s="296"/>
      <c r="H16" s="288">
        <f t="shared" si="0"/>
        <v>114000</v>
      </c>
      <c r="I16" s="125"/>
      <c r="K16" s="125"/>
    </row>
    <row r="17" spans="1:13" x14ac:dyDescent="0.25">
      <c r="A17" s="139"/>
      <c r="B17" s="140"/>
      <c r="C17" s="146"/>
      <c r="D17" s="142"/>
      <c r="E17" s="141"/>
      <c r="F17" s="321">
        <f>SUM(F11:F16)</f>
        <v>834230</v>
      </c>
      <c r="G17" s="287"/>
      <c r="H17" s="288"/>
      <c r="I17" s="125"/>
      <c r="K17" s="125"/>
    </row>
    <row r="18" spans="1:13" x14ac:dyDescent="0.25">
      <c r="A18" s="145" t="s">
        <v>220</v>
      </c>
      <c r="B18" s="140">
        <v>513530</v>
      </c>
      <c r="C18" s="146">
        <v>20140201</v>
      </c>
      <c r="D18" s="142" t="s">
        <v>84</v>
      </c>
      <c r="E18" s="141" t="s">
        <v>60</v>
      </c>
      <c r="F18" s="177">
        <v>62800</v>
      </c>
      <c r="G18" s="163"/>
      <c r="H18" s="288">
        <f t="shared" ref="H18:H28" si="1">+F18+G18</f>
        <v>62800</v>
      </c>
    </row>
    <row r="19" spans="1:13" x14ac:dyDescent="0.25">
      <c r="A19" s="145" t="s">
        <v>221</v>
      </c>
      <c r="B19" s="140">
        <v>513530</v>
      </c>
      <c r="C19" s="140">
        <v>20140301</v>
      </c>
      <c r="D19" s="148" t="s">
        <v>84</v>
      </c>
      <c r="E19" s="147" t="s">
        <v>60</v>
      </c>
      <c r="F19" s="177">
        <v>69390</v>
      </c>
      <c r="G19" s="143"/>
      <c r="H19" s="288">
        <f t="shared" si="1"/>
        <v>69390</v>
      </c>
      <c r="J19" s="124"/>
      <c r="K19" s="124"/>
      <c r="L19" s="124"/>
      <c r="M19" s="149"/>
    </row>
    <row r="20" spans="1:13" ht="15.75" customHeight="1" x14ac:dyDescent="0.25">
      <c r="A20" s="145" t="s">
        <v>222</v>
      </c>
      <c r="B20" s="140">
        <v>513530</v>
      </c>
      <c r="C20" s="146">
        <v>20140501</v>
      </c>
      <c r="D20" s="142" t="s">
        <v>84</v>
      </c>
      <c r="E20" s="147" t="s">
        <v>60</v>
      </c>
      <c r="F20" s="204">
        <v>115870</v>
      </c>
      <c r="G20" s="287"/>
      <c r="H20" s="288">
        <f t="shared" si="1"/>
        <v>115870</v>
      </c>
      <c r="I20" s="151"/>
      <c r="J20" s="151"/>
      <c r="K20" s="151"/>
      <c r="L20" s="151"/>
      <c r="M20" s="152"/>
    </row>
    <row r="21" spans="1:13" x14ac:dyDescent="0.25">
      <c r="A21" s="145" t="s">
        <v>223</v>
      </c>
      <c r="B21" s="140">
        <v>513530</v>
      </c>
      <c r="C21" s="146">
        <v>20140602</v>
      </c>
      <c r="D21" s="142" t="s">
        <v>84</v>
      </c>
      <c r="E21" s="141" t="s">
        <v>60</v>
      </c>
      <c r="F21" s="287">
        <v>104450</v>
      </c>
      <c r="G21" s="287"/>
      <c r="H21" s="288">
        <f t="shared" si="1"/>
        <v>104450</v>
      </c>
      <c r="I21" s="151"/>
      <c r="J21" s="151"/>
      <c r="K21" s="151"/>
      <c r="L21" s="151"/>
      <c r="M21" s="149"/>
    </row>
    <row r="22" spans="1:13" x14ac:dyDescent="0.25">
      <c r="A22" s="145" t="s">
        <v>224</v>
      </c>
      <c r="B22" s="140">
        <v>513530</v>
      </c>
      <c r="C22" s="146">
        <v>20140701</v>
      </c>
      <c r="D22" s="142" t="s">
        <v>84</v>
      </c>
      <c r="E22" s="141" t="s">
        <v>60</v>
      </c>
      <c r="F22" s="287">
        <v>105650</v>
      </c>
      <c r="G22" s="287"/>
      <c r="H22" s="288">
        <f t="shared" si="1"/>
        <v>105650</v>
      </c>
      <c r="I22" s="151"/>
      <c r="J22" s="151"/>
      <c r="K22" s="151"/>
      <c r="L22" s="151"/>
      <c r="M22" s="149"/>
    </row>
    <row r="23" spans="1:13" ht="17.25" x14ac:dyDescent="0.4">
      <c r="A23" s="145" t="s">
        <v>225</v>
      </c>
      <c r="B23" s="140">
        <v>513530</v>
      </c>
      <c r="C23" s="146">
        <v>20140801</v>
      </c>
      <c r="D23" s="142" t="s">
        <v>84</v>
      </c>
      <c r="E23" s="141" t="s">
        <v>60</v>
      </c>
      <c r="F23" s="287">
        <v>106820</v>
      </c>
      <c r="G23" s="287"/>
      <c r="H23" s="288">
        <f t="shared" si="1"/>
        <v>106820</v>
      </c>
      <c r="I23" s="154"/>
      <c r="J23" s="154"/>
      <c r="K23" s="154"/>
      <c r="L23" s="154"/>
      <c r="M23" s="152"/>
    </row>
    <row r="24" spans="1:13" ht="17.25" x14ac:dyDescent="0.4">
      <c r="A24" s="145" t="s">
        <v>226</v>
      </c>
      <c r="B24" s="140">
        <v>513530</v>
      </c>
      <c r="C24" s="146">
        <v>20141001</v>
      </c>
      <c r="D24" s="142" t="s">
        <v>84</v>
      </c>
      <c r="E24" s="141" t="s">
        <v>60</v>
      </c>
      <c r="F24" s="287">
        <v>36000</v>
      </c>
      <c r="G24" s="287"/>
      <c r="H24" s="288">
        <f t="shared" si="1"/>
        <v>36000</v>
      </c>
      <c r="I24" s="154"/>
      <c r="J24" s="154"/>
      <c r="K24" s="154"/>
      <c r="L24" s="154"/>
      <c r="M24" s="152"/>
    </row>
    <row r="25" spans="1:13" ht="17.25" x14ac:dyDescent="0.4">
      <c r="A25" s="145">
        <v>41682</v>
      </c>
      <c r="B25" s="140">
        <v>513530</v>
      </c>
      <c r="C25" s="146">
        <v>20141202</v>
      </c>
      <c r="D25" s="142" t="s">
        <v>84</v>
      </c>
      <c r="E25" s="141" t="s">
        <v>60</v>
      </c>
      <c r="F25" s="287">
        <v>196200</v>
      </c>
      <c r="G25" s="287"/>
      <c r="H25" s="288">
        <f t="shared" si="1"/>
        <v>196200</v>
      </c>
      <c r="I25" s="1134"/>
      <c r="J25" s="1126"/>
      <c r="K25" s="1126"/>
      <c r="L25" s="1126"/>
      <c r="M25" s="1126"/>
    </row>
    <row r="26" spans="1:13" ht="15.75" customHeight="1" x14ac:dyDescent="0.25">
      <c r="A26" s="145" t="s">
        <v>227</v>
      </c>
      <c r="B26" s="146">
        <v>513530</v>
      </c>
      <c r="C26" s="146">
        <v>20141202</v>
      </c>
      <c r="D26" s="142" t="s">
        <v>84</v>
      </c>
      <c r="E26" s="141" t="s">
        <v>60</v>
      </c>
      <c r="F26" s="287">
        <v>90780</v>
      </c>
      <c r="G26" s="287"/>
      <c r="H26" s="288">
        <f t="shared" si="1"/>
        <v>90780</v>
      </c>
      <c r="I26" s="151"/>
      <c r="J26" s="151"/>
      <c r="K26" s="151"/>
      <c r="L26" s="151"/>
      <c r="M26" s="155"/>
    </row>
    <row r="27" spans="1:13" ht="13.5" customHeight="1" x14ac:dyDescent="0.25">
      <c r="A27" s="145" t="s">
        <v>228</v>
      </c>
      <c r="B27" s="146">
        <v>513530</v>
      </c>
      <c r="C27" s="146">
        <v>20140101</v>
      </c>
      <c r="D27" s="141" t="s">
        <v>84</v>
      </c>
      <c r="E27" s="141" t="s">
        <v>60</v>
      </c>
      <c r="F27" s="177">
        <v>67700</v>
      </c>
      <c r="G27" s="143"/>
      <c r="H27" s="288">
        <f t="shared" si="1"/>
        <v>67700</v>
      </c>
      <c r="I27" s="151"/>
      <c r="J27" s="151"/>
      <c r="K27" s="151"/>
      <c r="L27" s="151"/>
      <c r="M27" s="149"/>
    </row>
    <row r="28" spans="1:13" x14ac:dyDescent="0.25">
      <c r="A28" s="145" t="s">
        <v>229</v>
      </c>
      <c r="B28" s="146">
        <v>513530</v>
      </c>
      <c r="C28" s="146">
        <v>20140401</v>
      </c>
      <c r="D28" s="142" t="s">
        <v>84</v>
      </c>
      <c r="E28" s="141" t="s">
        <v>60</v>
      </c>
      <c r="F28" s="204">
        <v>59210</v>
      </c>
      <c r="G28" s="287"/>
      <c r="H28" s="288">
        <f t="shared" si="1"/>
        <v>59210</v>
      </c>
      <c r="I28" s="151"/>
      <c r="J28" s="151"/>
      <c r="K28" s="151"/>
      <c r="L28" s="151"/>
      <c r="M28" s="149"/>
    </row>
    <row r="29" spans="1:13" x14ac:dyDescent="0.25">
      <c r="A29" s="145"/>
      <c r="B29" s="146"/>
      <c r="C29" s="146"/>
      <c r="D29" s="142"/>
      <c r="E29" s="141"/>
      <c r="F29" s="216">
        <f>SUM(F18:F28)</f>
        <v>1014870</v>
      </c>
      <c r="G29" s="287"/>
      <c r="H29" s="288"/>
      <c r="I29" s="151"/>
      <c r="J29" s="151"/>
      <c r="K29" s="151"/>
      <c r="L29" s="151"/>
      <c r="M29" s="149"/>
    </row>
    <row r="30" spans="1:13" x14ac:dyDescent="0.25">
      <c r="A30" s="145" t="s">
        <v>221</v>
      </c>
      <c r="B30" s="146">
        <v>513535</v>
      </c>
      <c r="C30" s="146">
        <v>20140201</v>
      </c>
      <c r="D30" s="142" t="s">
        <v>84</v>
      </c>
      <c r="E30" s="141" t="s">
        <v>71</v>
      </c>
      <c r="F30" s="177">
        <v>143200</v>
      </c>
      <c r="G30" s="163"/>
      <c r="H30" s="288">
        <f t="shared" ref="H30:H52" si="2">+F30+G30</f>
        <v>143200</v>
      </c>
      <c r="J30" s="124"/>
      <c r="K30" s="124"/>
      <c r="L30" s="124"/>
      <c r="M30" s="152"/>
    </row>
    <row r="31" spans="1:13" s="156" customFormat="1" x14ac:dyDescent="0.25">
      <c r="A31" s="145">
        <v>41699</v>
      </c>
      <c r="B31" s="146">
        <v>513535</v>
      </c>
      <c r="C31" s="146">
        <v>20140101</v>
      </c>
      <c r="D31" s="141" t="s">
        <v>84</v>
      </c>
      <c r="E31" s="141" t="s">
        <v>71</v>
      </c>
      <c r="F31" s="177">
        <v>237019</v>
      </c>
      <c r="G31" s="143"/>
      <c r="H31" s="288">
        <f t="shared" si="2"/>
        <v>237019</v>
      </c>
      <c r="I31" s="124"/>
      <c r="J31" s="124"/>
      <c r="K31" s="124"/>
      <c r="L31" s="124"/>
      <c r="M31" s="149"/>
    </row>
    <row r="32" spans="1:13" x14ac:dyDescent="0.25">
      <c r="A32" s="157" t="s">
        <v>230</v>
      </c>
      <c r="B32" s="158">
        <v>513535</v>
      </c>
      <c r="C32" s="158">
        <v>20140101</v>
      </c>
      <c r="D32" s="160" t="s">
        <v>84</v>
      </c>
      <c r="E32" s="160" t="s">
        <v>101</v>
      </c>
      <c r="F32" s="203">
        <v>20000</v>
      </c>
      <c r="G32" s="289"/>
      <c r="H32" s="288">
        <f t="shared" si="2"/>
        <v>20000</v>
      </c>
      <c r="I32" s="170"/>
      <c r="J32" s="170"/>
      <c r="K32" s="170"/>
      <c r="L32" s="170"/>
      <c r="M32" s="162"/>
    </row>
    <row r="33" spans="1:13" x14ac:dyDescent="0.25">
      <c r="A33" s="157" t="s">
        <v>231</v>
      </c>
      <c r="B33" s="158">
        <v>513535</v>
      </c>
      <c r="C33" s="158">
        <v>20140101</v>
      </c>
      <c r="D33" s="160" t="s">
        <v>84</v>
      </c>
      <c r="E33" s="160" t="s">
        <v>101</v>
      </c>
      <c r="F33" s="177">
        <v>5000</v>
      </c>
      <c r="G33" s="143"/>
      <c r="H33" s="288">
        <f t="shared" si="2"/>
        <v>5000</v>
      </c>
      <c r="J33" s="124"/>
      <c r="K33" s="124"/>
      <c r="L33" s="124"/>
      <c r="M33" s="149"/>
    </row>
    <row r="34" spans="1:13" x14ac:dyDescent="0.25">
      <c r="A34" s="157" t="s">
        <v>228</v>
      </c>
      <c r="B34" s="158">
        <v>513535</v>
      </c>
      <c r="C34" s="158">
        <v>20140101</v>
      </c>
      <c r="D34" s="160" t="s">
        <v>84</v>
      </c>
      <c r="E34" s="160" t="s">
        <v>101</v>
      </c>
      <c r="F34" s="177">
        <v>20000</v>
      </c>
      <c r="G34" s="143"/>
      <c r="H34" s="288">
        <f t="shared" si="2"/>
        <v>20000</v>
      </c>
      <c r="I34" s="164"/>
      <c r="J34" s="164"/>
      <c r="K34" s="164"/>
      <c r="L34" s="164"/>
      <c r="M34" s="149"/>
    </row>
    <row r="35" spans="1:13" x14ac:dyDescent="0.25">
      <c r="A35" s="157" t="s">
        <v>232</v>
      </c>
      <c r="B35" s="158">
        <v>513535</v>
      </c>
      <c r="C35" s="158">
        <v>20140101</v>
      </c>
      <c r="D35" s="160" t="s">
        <v>84</v>
      </c>
      <c r="E35" s="160" t="s">
        <v>101</v>
      </c>
      <c r="F35" s="177">
        <v>3000</v>
      </c>
      <c r="G35" s="143"/>
      <c r="H35" s="288">
        <f t="shared" si="2"/>
        <v>3000</v>
      </c>
      <c r="J35" s="124"/>
      <c r="K35" s="124"/>
      <c r="L35" s="124"/>
      <c r="M35" s="149"/>
    </row>
    <row r="36" spans="1:13" x14ac:dyDescent="0.25">
      <c r="A36" s="157" t="s">
        <v>232</v>
      </c>
      <c r="B36" s="158">
        <v>513535</v>
      </c>
      <c r="C36" s="158">
        <v>20140101</v>
      </c>
      <c r="D36" s="160" t="s">
        <v>84</v>
      </c>
      <c r="E36" s="159" t="s">
        <v>101</v>
      </c>
      <c r="F36" s="177">
        <v>10000</v>
      </c>
      <c r="G36" s="143"/>
      <c r="H36" s="288">
        <f t="shared" si="2"/>
        <v>10000</v>
      </c>
    </row>
    <row r="37" spans="1:13" x14ac:dyDescent="0.25">
      <c r="A37" s="157" t="s">
        <v>220</v>
      </c>
      <c r="B37" s="158">
        <v>513535</v>
      </c>
      <c r="C37" s="158">
        <v>20140201</v>
      </c>
      <c r="D37" s="159" t="s">
        <v>84</v>
      </c>
      <c r="E37" s="160" t="s">
        <v>71</v>
      </c>
      <c r="F37" s="177">
        <v>80000</v>
      </c>
      <c r="G37" s="163"/>
      <c r="H37" s="288">
        <f t="shared" si="2"/>
        <v>80000</v>
      </c>
    </row>
    <row r="38" spans="1:13" x14ac:dyDescent="0.25">
      <c r="A38" s="157">
        <v>41914</v>
      </c>
      <c r="B38" s="158">
        <v>513535</v>
      </c>
      <c r="C38" s="158">
        <v>20140201</v>
      </c>
      <c r="D38" s="159" t="s">
        <v>84</v>
      </c>
      <c r="E38" s="160" t="s">
        <v>101</v>
      </c>
      <c r="F38" s="177">
        <v>5000</v>
      </c>
      <c r="G38" s="163"/>
      <c r="H38" s="288">
        <f t="shared" si="2"/>
        <v>5000</v>
      </c>
    </row>
    <row r="39" spans="1:13" x14ac:dyDescent="0.25">
      <c r="A39" s="157">
        <v>41914</v>
      </c>
      <c r="B39" s="158">
        <v>513535</v>
      </c>
      <c r="C39" s="158">
        <v>20140201</v>
      </c>
      <c r="D39" s="159" t="s">
        <v>84</v>
      </c>
      <c r="E39" s="160" t="s">
        <v>101</v>
      </c>
      <c r="F39" s="177">
        <v>5000</v>
      </c>
      <c r="G39" s="163"/>
      <c r="H39" s="288">
        <f t="shared" si="2"/>
        <v>5000</v>
      </c>
      <c r="I39" s="164"/>
    </row>
    <row r="40" spans="1:13" x14ac:dyDescent="0.25">
      <c r="A40" s="157">
        <v>41914</v>
      </c>
      <c r="B40" s="158">
        <v>513535</v>
      </c>
      <c r="C40" s="158">
        <v>20140201</v>
      </c>
      <c r="D40" s="159" t="s">
        <v>84</v>
      </c>
      <c r="E40" s="160" t="s">
        <v>101</v>
      </c>
      <c r="F40" s="177">
        <v>20000</v>
      </c>
      <c r="G40" s="163"/>
      <c r="H40" s="288">
        <f t="shared" si="2"/>
        <v>20000</v>
      </c>
      <c r="I40" s="164"/>
    </row>
    <row r="41" spans="1:13" x14ac:dyDescent="0.25">
      <c r="A41" s="157" t="s">
        <v>233</v>
      </c>
      <c r="B41" s="158">
        <v>513535</v>
      </c>
      <c r="C41" s="158">
        <v>20140401</v>
      </c>
      <c r="D41" s="159" t="s">
        <v>84</v>
      </c>
      <c r="E41" s="160" t="s">
        <v>71</v>
      </c>
      <c r="F41" s="204">
        <v>112394</v>
      </c>
      <c r="G41" s="287"/>
      <c r="H41" s="288">
        <f t="shared" si="2"/>
        <v>112394</v>
      </c>
      <c r="I41" s="164"/>
    </row>
    <row r="42" spans="1:13" x14ac:dyDescent="0.25">
      <c r="A42" s="157" t="s">
        <v>234</v>
      </c>
      <c r="B42" s="158">
        <v>513535</v>
      </c>
      <c r="C42" s="158">
        <v>20140501</v>
      </c>
      <c r="D42" s="159" t="s">
        <v>84</v>
      </c>
      <c r="E42" s="160" t="s">
        <v>71</v>
      </c>
      <c r="F42" s="204">
        <v>138402</v>
      </c>
      <c r="G42" s="287"/>
      <c r="H42" s="288">
        <f t="shared" si="2"/>
        <v>138402</v>
      </c>
      <c r="I42" s="164"/>
    </row>
    <row r="43" spans="1:13" x14ac:dyDescent="0.25">
      <c r="A43" s="157">
        <v>41704</v>
      </c>
      <c r="B43" s="158">
        <v>513535</v>
      </c>
      <c r="C43" s="158">
        <v>20140601</v>
      </c>
      <c r="D43" s="159" t="s">
        <v>84</v>
      </c>
      <c r="E43" s="160" t="s">
        <v>101</v>
      </c>
      <c r="F43" s="204">
        <v>5000</v>
      </c>
      <c r="G43" s="287"/>
      <c r="H43" s="288">
        <f t="shared" si="2"/>
        <v>5000</v>
      </c>
    </row>
    <row r="44" spans="1:13" s="124" customFormat="1" x14ac:dyDescent="0.25">
      <c r="A44" s="157">
        <v>41704</v>
      </c>
      <c r="B44" s="158">
        <v>513535</v>
      </c>
      <c r="C44" s="158">
        <v>20140601</v>
      </c>
      <c r="D44" s="159" t="s">
        <v>84</v>
      </c>
      <c r="E44" s="160" t="s">
        <v>101</v>
      </c>
      <c r="F44" s="287">
        <v>700</v>
      </c>
      <c r="G44" s="287"/>
      <c r="H44" s="288">
        <f t="shared" si="2"/>
        <v>700</v>
      </c>
      <c r="J44" s="125"/>
      <c r="K44" s="126"/>
    </row>
    <row r="45" spans="1:13" s="124" customFormat="1" x14ac:dyDescent="0.25">
      <c r="A45" s="157" t="s">
        <v>223</v>
      </c>
      <c r="B45" s="158">
        <v>513535</v>
      </c>
      <c r="C45" s="158">
        <v>20140602</v>
      </c>
      <c r="D45" s="159" t="s">
        <v>84</v>
      </c>
      <c r="E45" s="160" t="s">
        <v>71</v>
      </c>
      <c r="F45" s="287">
        <v>109901</v>
      </c>
      <c r="G45" s="287"/>
      <c r="H45" s="288">
        <f t="shared" si="2"/>
        <v>109901</v>
      </c>
      <c r="J45" s="125"/>
      <c r="K45" s="126"/>
    </row>
    <row r="46" spans="1:13" s="124" customFormat="1" x14ac:dyDescent="0.25">
      <c r="A46" s="157" t="s">
        <v>235</v>
      </c>
      <c r="B46" s="158">
        <v>513535</v>
      </c>
      <c r="C46" s="158">
        <v>20140701</v>
      </c>
      <c r="D46" s="159" t="s">
        <v>84</v>
      </c>
      <c r="E46" s="160" t="s">
        <v>71</v>
      </c>
      <c r="F46" s="287">
        <v>112000</v>
      </c>
      <c r="G46" s="287"/>
      <c r="H46" s="288">
        <f t="shared" si="2"/>
        <v>112000</v>
      </c>
      <c r="J46" s="125"/>
      <c r="K46" s="126"/>
    </row>
    <row r="47" spans="1:13" s="124" customFormat="1" x14ac:dyDescent="0.25">
      <c r="A47" s="157">
        <v>41890</v>
      </c>
      <c r="B47" s="158">
        <v>513535</v>
      </c>
      <c r="C47" s="158">
        <v>20140801</v>
      </c>
      <c r="D47" s="159" t="s">
        <v>84</v>
      </c>
      <c r="E47" s="160" t="s">
        <v>71</v>
      </c>
      <c r="F47" s="287">
        <v>70380</v>
      </c>
      <c r="G47" s="287"/>
      <c r="H47" s="288">
        <f t="shared" si="2"/>
        <v>70380</v>
      </c>
      <c r="J47" s="125"/>
      <c r="K47" s="126"/>
    </row>
    <row r="48" spans="1:13" s="124" customFormat="1" x14ac:dyDescent="0.25">
      <c r="A48" s="157" t="s">
        <v>237</v>
      </c>
      <c r="B48" s="158">
        <v>513535</v>
      </c>
      <c r="C48" s="158">
        <v>20141103</v>
      </c>
      <c r="D48" s="159" t="s">
        <v>84</v>
      </c>
      <c r="E48" s="160" t="s">
        <v>71</v>
      </c>
      <c r="F48" s="287">
        <v>154877</v>
      </c>
      <c r="G48" s="287"/>
      <c r="H48" s="288">
        <f t="shared" si="2"/>
        <v>154877</v>
      </c>
      <c r="J48" s="125"/>
      <c r="K48" s="126"/>
    </row>
    <row r="49" spans="1:11" s="124" customFormat="1" x14ac:dyDescent="0.25">
      <c r="A49" s="157">
        <v>41988</v>
      </c>
      <c r="B49" s="158">
        <v>513535</v>
      </c>
      <c r="C49" s="158">
        <v>20141202</v>
      </c>
      <c r="D49" s="159" t="s">
        <v>84</v>
      </c>
      <c r="E49" s="160" t="s">
        <v>71</v>
      </c>
      <c r="F49" s="287">
        <v>161512</v>
      </c>
      <c r="G49" s="287"/>
      <c r="H49" s="288">
        <f t="shared" si="2"/>
        <v>161512</v>
      </c>
      <c r="J49" s="125"/>
      <c r="K49" s="126"/>
    </row>
    <row r="50" spans="1:11" s="124" customFormat="1" x14ac:dyDescent="0.25">
      <c r="A50" s="157" t="s">
        <v>238</v>
      </c>
      <c r="B50" s="158">
        <v>513535</v>
      </c>
      <c r="C50" s="158">
        <v>20141202</v>
      </c>
      <c r="D50" s="159" t="s">
        <v>84</v>
      </c>
      <c r="E50" s="160" t="s">
        <v>101</v>
      </c>
      <c r="F50" s="287">
        <v>5000</v>
      </c>
      <c r="G50" s="287"/>
      <c r="H50" s="288">
        <f t="shared" si="2"/>
        <v>5000</v>
      </c>
      <c r="J50" s="125"/>
      <c r="K50" s="126"/>
    </row>
    <row r="51" spans="1:11" s="124" customFormat="1" x14ac:dyDescent="0.25">
      <c r="A51" s="157" t="s">
        <v>239</v>
      </c>
      <c r="B51" s="158">
        <v>513535</v>
      </c>
      <c r="C51" s="158">
        <v>20141202</v>
      </c>
      <c r="D51" s="159" t="s">
        <v>84</v>
      </c>
      <c r="E51" s="160" t="s">
        <v>101</v>
      </c>
      <c r="F51" s="287">
        <v>10000</v>
      </c>
      <c r="G51" s="287"/>
      <c r="H51" s="288">
        <f t="shared" si="2"/>
        <v>10000</v>
      </c>
      <c r="J51" s="125"/>
      <c r="K51" s="126"/>
    </row>
    <row r="52" spans="1:11" s="124" customFormat="1" x14ac:dyDescent="0.25">
      <c r="A52" s="157">
        <v>41710</v>
      </c>
      <c r="B52" s="158">
        <v>513535</v>
      </c>
      <c r="C52" s="158">
        <v>20141202</v>
      </c>
      <c r="D52" s="159" t="s">
        <v>84</v>
      </c>
      <c r="E52" s="160" t="s">
        <v>71</v>
      </c>
      <c r="F52" s="287">
        <v>224078</v>
      </c>
      <c r="G52" s="287"/>
      <c r="H52" s="288">
        <f t="shared" si="2"/>
        <v>224078</v>
      </c>
      <c r="J52" s="125"/>
      <c r="K52" s="126"/>
    </row>
    <row r="53" spans="1:11" s="124" customFormat="1" x14ac:dyDescent="0.25">
      <c r="A53" s="157"/>
      <c r="B53" s="158"/>
      <c r="C53" s="158"/>
      <c r="D53" s="159"/>
      <c r="E53" s="160"/>
      <c r="F53" s="175">
        <f>SUM(F30:F52)</f>
        <v>1652463</v>
      </c>
      <c r="G53" s="129"/>
      <c r="H53" s="288"/>
      <c r="J53" s="125"/>
      <c r="K53" s="126"/>
    </row>
    <row r="54" spans="1:11" x14ac:dyDescent="0.25">
      <c r="A54" s="157" t="s">
        <v>230</v>
      </c>
      <c r="B54" s="158">
        <v>513550</v>
      </c>
      <c r="C54" s="158">
        <v>20140101</v>
      </c>
      <c r="D54" s="160" t="s">
        <v>84</v>
      </c>
      <c r="E54" s="159" t="s">
        <v>240</v>
      </c>
      <c r="F54" s="205">
        <v>150000</v>
      </c>
      <c r="G54" s="210"/>
      <c r="H54" s="288">
        <f>+F54+G54</f>
        <v>150000</v>
      </c>
    </row>
    <row r="55" spans="1:11" x14ac:dyDescent="0.25">
      <c r="A55" s="157">
        <v>41988</v>
      </c>
      <c r="B55" s="158">
        <v>513550</v>
      </c>
      <c r="C55" s="158">
        <v>20141202</v>
      </c>
      <c r="D55" s="159" t="s">
        <v>89</v>
      </c>
      <c r="E55" s="160" t="s">
        <v>122</v>
      </c>
      <c r="F55" s="290">
        <v>200000</v>
      </c>
      <c r="G55" s="290"/>
      <c r="H55" s="288">
        <f>+F55+G55</f>
        <v>200000</v>
      </c>
    </row>
    <row r="56" spans="1:11" x14ac:dyDescent="0.25">
      <c r="A56" s="157">
        <v>41992</v>
      </c>
      <c r="B56" s="158">
        <v>513550</v>
      </c>
      <c r="C56" s="158">
        <v>20141202</v>
      </c>
      <c r="D56" s="159" t="s">
        <v>89</v>
      </c>
      <c r="E56" s="160" t="s">
        <v>241</v>
      </c>
      <c r="F56" s="290">
        <v>132900</v>
      </c>
      <c r="G56" s="290"/>
      <c r="H56" s="288">
        <f>+F56+G56</f>
        <v>132900</v>
      </c>
    </row>
    <row r="57" spans="1:11" x14ac:dyDescent="0.25">
      <c r="A57" s="157" t="s">
        <v>242</v>
      </c>
      <c r="B57" s="158">
        <v>513550</v>
      </c>
      <c r="C57" s="158">
        <v>20141203</v>
      </c>
      <c r="D57" s="159" t="s">
        <v>89</v>
      </c>
      <c r="E57" s="160" t="s">
        <v>122</v>
      </c>
      <c r="F57" s="290">
        <v>3500000</v>
      </c>
      <c r="G57" s="290"/>
      <c r="H57" s="288">
        <f>+F57+G57</f>
        <v>3500000</v>
      </c>
    </row>
    <row r="58" spans="1:11" x14ac:dyDescent="0.25">
      <c r="A58" s="157"/>
      <c r="B58" s="158"/>
      <c r="C58" s="158"/>
      <c r="D58" s="159"/>
      <c r="E58" s="160"/>
      <c r="F58" s="322">
        <f>SUM(F54:F57)</f>
        <v>3982900</v>
      </c>
      <c r="G58" s="290"/>
      <c r="H58" s="288"/>
    </row>
    <row r="59" spans="1:11" x14ac:dyDescent="0.25">
      <c r="A59" s="157" t="s">
        <v>228</v>
      </c>
      <c r="B59" s="158">
        <v>513555</v>
      </c>
      <c r="C59" s="158">
        <v>20140101</v>
      </c>
      <c r="D59" s="160" t="s">
        <v>84</v>
      </c>
      <c r="E59" s="159" t="s">
        <v>61</v>
      </c>
      <c r="F59" s="205">
        <v>26400</v>
      </c>
      <c r="G59" s="210"/>
      <c r="H59" s="288">
        <f t="shared" ref="H59:H70" si="3">+F59+G59</f>
        <v>26400</v>
      </c>
      <c r="I59" s="125"/>
      <c r="K59" s="125"/>
    </row>
    <row r="60" spans="1:11" x14ac:dyDescent="0.25">
      <c r="A60" s="157" t="s">
        <v>221</v>
      </c>
      <c r="B60" s="158">
        <v>513555</v>
      </c>
      <c r="C60" s="158">
        <v>20140201</v>
      </c>
      <c r="D60" s="159" t="s">
        <v>84</v>
      </c>
      <c r="E60" s="160" t="s">
        <v>61</v>
      </c>
      <c r="F60" s="205">
        <v>25700</v>
      </c>
      <c r="G60" s="211"/>
      <c r="H60" s="288">
        <f t="shared" si="3"/>
        <v>25700</v>
      </c>
      <c r="I60" s="125"/>
      <c r="K60" s="125"/>
    </row>
    <row r="61" spans="1:11" x14ac:dyDescent="0.25">
      <c r="A61" s="157" t="s">
        <v>221</v>
      </c>
      <c r="B61" s="158">
        <v>513555</v>
      </c>
      <c r="C61" s="158">
        <v>20140301</v>
      </c>
      <c r="D61" s="159" t="s">
        <v>84</v>
      </c>
      <c r="E61" s="160" t="s">
        <v>61</v>
      </c>
      <c r="F61" s="178">
        <v>30590</v>
      </c>
      <c r="G61" s="290"/>
      <c r="H61" s="288">
        <f t="shared" si="3"/>
        <v>30590</v>
      </c>
      <c r="I61" s="125"/>
      <c r="K61" s="125"/>
    </row>
    <row r="62" spans="1:11" x14ac:dyDescent="0.25">
      <c r="A62" s="157" t="s">
        <v>229</v>
      </c>
      <c r="B62" s="158">
        <v>513555</v>
      </c>
      <c r="C62" s="158">
        <v>20140401</v>
      </c>
      <c r="D62" s="159" t="s">
        <v>84</v>
      </c>
      <c r="E62" s="160" t="s">
        <v>61</v>
      </c>
      <c r="F62" s="178">
        <v>22720</v>
      </c>
      <c r="G62" s="290"/>
      <c r="H62" s="288">
        <f t="shared" si="3"/>
        <v>22720</v>
      </c>
      <c r="I62" s="125"/>
      <c r="K62" s="125"/>
    </row>
    <row r="63" spans="1:11" x14ac:dyDescent="0.25">
      <c r="A63" s="157" t="s">
        <v>243</v>
      </c>
      <c r="B63" s="158">
        <v>513555</v>
      </c>
      <c r="C63" s="158">
        <v>20140501</v>
      </c>
      <c r="D63" s="159" t="s">
        <v>84</v>
      </c>
      <c r="E63" s="160" t="s">
        <v>61</v>
      </c>
      <c r="F63" s="178">
        <v>19410</v>
      </c>
      <c r="G63" s="290"/>
      <c r="H63" s="288">
        <f t="shared" si="3"/>
        <v>19410</v>
      </c>
      <c r="I63" s="125"/>
      <c r="K63" s="125"/>
    </row>
    <row r="64" spans="1:11" x14ac:dyDescent="0.25">
      <c r="A64" s="157" t="s">
        <v>223</v>
      </c>
      <c r="B64" s="158">
        <v>513555</v>
      </c>
      <c r="C64" s="158">
        <v>20140602</v>
      </c>
      <c r="D64" s="159" t="s">
        <v>84</v>
      </c>
      <c r="E64" s="160" t="s">
        <v>61</v>
      </c>
      <c r="F64" s="290">
        <v>25200</v>
      </c>
      <c r="G64" s="290"/>
      <c r="H64" s="288">
        <f t="shared" si="3"/>
        <v>25200</v>
      </c>
      <c r="I64" s="125"/>
      <c r="K64" s="125"/>
    </row>
    <row r="65" spans="1:11" x14ac:dyDescent="0.25">
      <c r="A65" s="157" t="s">
        <v>235</v>
      </c>
      <c r="B65" s="158">
        <v>513555</v>
      </c>
      <c r="C65" s="158">
        <v>20140701</v>
      </c>
      <c r="D65" s="159" t="s">
        <v>84</v>
      </c>
      <c r="E65" s="160" t="s">
        <v>61</v>
      </c>
      <c r="F65" s="290">
        <v>15780</v>
      </c>
      <c r="G65" s="290"/>
      <c r="H65" s="288">
        <f t="shared" si="3"/>
        <v>15780</v>
      </c>
      <c r="I65" s="125"/>
      <c r="K65" s="125"/>
    </row>
    <row r="66" spans="1:11" x14ac:dyDescent="0.25">
      <c r="A66" s="157" t="s">
        <v>244</v>
      </c>
      <c r="B66" s="158">
        <v>513555</v>
      </c>
      <c r="C66" s="158">
        <v>20140901</v>
      </c>
      <c r="D66" s="159" t="s">
        <v>84</v>
      </c>
      <c r="E66" s="160" t="s">
        <v>61</v>
      </c>
      <c r="F66" s="290">
        <v>20900</v>
      </c>
      <c r="G66" s="290"/>
      <c r="H66" s="288">
        <f t="shared" si="3"/>
        <v>20900</v>
      </c>
      <c r="I66" s="125"/>
      <c r="K66" s="125"/>
    </row>
    <row r="67" spans="1:11" x14ac:dyDescent="0.25">
      <c r="A67" s="157" t="s">
        <v>245</v>
      </c>
      <c r="B67" s="158">
        <v>513555</v>
      </c>
      <c r="C67" s="158">
        <v>20141001</v>
      </c>
      <c r="D67" s="159" t="s">
        <v>84</v>
      </c>
      <c r="E67" s="160" t="s">
        <v>61</v>
      </c>
      <c r="F67" s="290">
        <v>33450</v>
      </c>
      <c r="G67" s="290"/>
      <c r="H67" s="288">
        <f t="shared" si="3"/>
        <v>33450</v>
      </c>
      <c r="I67" s="125"/>
      <c r="K67" s="125"/>
    </row>
    <row r="68" spans="1:11" x14ac:dyDescent="0.25">
      <c r="A68" s="139">
        <v>41651</v>
      </c>
      <c r="B68" s="291">
        <v>513555</v>
      </c>
      <c r="C68" s="291">
        <v>20141202</v>
      </c>
      <c r="D68" s="292" t="s">
        <v>84</v>
      </c>
      <c r="E68" s="293" t="s">
        <v>61</v>
      </c>
      <c r="F68" s="294">
        <v>29940</v>
      </c>
      <c r="G68" s="294"/>
      <c r="H68" s="288">
        <f t="shared" si="3"/>
        <v>29940</v>
      </c>
      <c r="I68" s="125"/>
      <c r="K68" s="125"/>
    </row>
    <row r="69" spans="1:11" x14ac:dyDescent="0.25">
      <c r="A69" s="139" t="s">
        <v>238</v>
      </c>
      <c r="B69" s="295">
        <v>513555</v>
      </c>
      <c r="C69" s="295">
        <v>20141202</v>
      </c>
      <c r="D69" s="142" t="s">
        <v>84</v>
      </c>
      <c r="E69" s="141" t="s">
        <v>61</v>
      </c>
      <c r="F69" s="296">
        <v>27950</v>
      </c>
      <c r="G69" s="296"/>
      <c r="H69" s="288">
        <f t="shared" si="3"/>
        <v>27950</v>
      </c>
      <c r="I69" s="125"/>
      <c r="K69" s="125"/>
    </row>
    <row r="70" spans="1:11" x14ac:dyDescent="0.25">
      <c r="A70" s="145">
        <v>41678</v>
      </c>
      <c r="B70" s="295">
        <v>513565</v>
      </c>
      <c r="C70" s="295">
        <v>20140801</v>
      </c>
      <c r="D70" s="142" t="s">
        <v>84</v>
      </c>
      <c r="E70" s="141" t="s">
        <v>61</v>
      </c>
      <c r="F70" s="296">
        <v>33930</v>
      </c>
      <c r="G70" s="296"/>
      <c r="H70" s="288">
        <f t="shared" si="3"/>
        <v>33930</v>
      </c>
      <c r="I70" s="125"/>
      <c r="K70" s="125"/>
    </row>
    <row r="71" spans="1:11" x14ac:dyDescent="0.25">
      <c r="A71" s="145"/>
      <c r="B71" s="295"/>
      <c r="C71" s="295"/>
      <c r="D71" s="142"/>
      <c r="E71" s="141"/>
      <c r="F71" s="323">
        <f>SUM(F59:F70)</f>
        <v>311970</v>
      </c>
      <c r="G71" s="296"/>
      <c r="H71" s="288"/>
      <c r="I71" s="125"/>
      <c r="K71" s="125"/>
    </row>
    <row r="72" spans="1:11" x14ac:dyDescent="0.25">
      <c r="A72" s="145" t="s">
        <v>246</v>
      </c>
      <c r="B72" s="295">
        <v>514010</v>
      </c>
      <c r="C72" s="295">
        <v>20140101</v>
      </c>
      <c r="D72" s="141" t="s">
        <v>64</v>
      </c>
      <c r="E72" s="142" t="s">
        <v>247</v>
      </c>
      <c r="F72" s="298">
        <v>4300</v>
      </c>
      <c r="G72" s="299"/>
      <c r="H72" s="288">
        <f t="shared" ref="H72:H77" si="4">+F72+G72</f>
        <v>4300</v>
      </c>
      <c r="I72" s="125"/>
      <c r="K72" s="125"/>
    </row>
    <row r="73" spans="1:11" x14ac:dyDescent="0.25">
      <c r="A73" s="145" t="s">
        <v>230</v>
      </c>
      <c r="B73" s="295">
        <v>514010</v>
      </c>
      <c r="C73" s="295">
        <v>20140101</v>
      </c>
      <c r="D73" s="150" t="s">
        <v>64</v>
      </c>
      <c r="E73" s="142" t="s">
        <v>67</v>
      </c>
      <c r="F73" s="298">
        <v>31000</v>
      </c>
      <c r="G73" s="299"/>
      <c r="H73" s="288">
        <f t="shared" si="4"/>
        <v>31000</v>
      </c>
      <c r="I73" s="125"/>
      <c r="K73" s="125"/>
    </row>
    <row r="74" spans="1:11" x14ac:dyDescent="0.25">
      <c r="A74" s="145" t="s">
        <v>248</v>
      </c>
      <c r="B74" s="295">
        <v>514010</v>
      </c>
      <c r="C74" s="295">
        <v>20141102</v>
      </c>
      <c r="D74" s="142" t="s">
        <v>64</v>
      </c>
      <c r="E74" s="141" t="s">
        <v>247</v>
      </c>
      <c r="F74" s="296">
        <v>4300</v>
      </c>
      <c r="G74" s="296"/>
      <c r="H74" s="288">
        <f t="shared" si="4"/>
        <v>4300</v>
      </c>
      <c r="I74" s="125"/>
      <c r="K74" s="125"/>
    </row>
    <row r="75" spans="1:11" x14ac:dyDescent="0.25">
      <c r="A75" s="145" t="s">
        <v>249</v>
      </c>
      <c r="B75" s="295">
        <v>514010</v>
      </c>
      <c r="C75" s="295">
        <v>20141102</v>
      </c>
      <c r="D75" s="142" t="s">
        <v>64</v>
      </c>
      <c r="E75" s="141" t="s">
        <v>250</v>
      </c>
      <c r="F75" s="296">
        <v>614800</v>
      </c>
      <c r="G75" s="296"/>
      <c r="H75" s="288">
        <f t="shared" si="4"/>
        <v>614800</v>
      </c>
      <c r="I75" s="125"/>
      <c r="K75" s="125"/>
    </row>
    <row r="76" spans="1:11" x14ac:dyDescent="0.25">
      <c r="A76" s="145">
        <v>41921</v>
      </c>
      <c r="B76" s="295">
        <v>514015</v>
      </c>
      <c r="C76" s="295">
        <v>20140901</v>
      </c>
      <c r="D76" s="142" t="s">
        <v>250</v>
      </c>
      <c r="E76" s="141" t="s">
        <v>251</v>
      </c>
      <c r="F76" s="296">
        <v>160000</v>
      </c>
      <c r="G76" s="296"/>
      <c r="H76" s="288">
        <f t="shared" si="4"/>
        <v>160000</v>
      </c>
      <c r="I76" s="125"/>
      <c r="K76" s="125"/>
    </row>
    <row r="77" spans="1:11" x14ac:dyDescent="0.25">
      <c r="A77" s="301" t="s">
        <v>273</v>
      </c>
      <c r="B77" s="302" t="s">
        <v>274</v>
      </c>
      <c r="C77" s="302">
        <v>20140101</v>
      </c>
      <c r="D77" s="303" t="s">
        <v>84</v>
      </c>
      <c r="E77" s="306" t="s">
        <v>275</v>
      </c>
      <c r="F77" s="304">
        <v>127400</v>
      </c>
      <c r="G77" s="305"/>
      <c r="H77" s="288">
        <f t="shared" si="4"/>
        <v>127400</v>
      </c>
      <c r="I77" s="125"/>
      <c r="K77" s="125"/>
    </row>
    <row r="78" spans="1:11" x14ac:dyDescent="0.25">
      <c r="A78" s="145"/>
      <c r="B78" s="295"/>
      <c r="C78" s="295"/>
      <c r="D78" s="142"/>
      <c r="E78" s="141"/>
      <c r="F78" s="323">
        <f>SUM(F72:F77)</f>
        <v>941800</v>
      </c>
      <c r="G78" s="296"/>
      <c r="H78" s="288"/>
      <c r="I78" s="125"/>
      <c r="K78" s="125"/>
    </row>
    <row r="79" spans="1:11" x14ac:dyDescent="0.25">
      <c r="A79" s="145" t="s">
        <v>252</v>
      </c>
      <c r="B79" s="295">
        <v>519525</v>
      </c>
      <c r="C79" s="295">
        <v>20140101</v>
      </c>
      <c r="D79" s="142" t="s">
        <v>84</v>
      </c>
      <c r="E79" s="141" t="s">
        <v>253</v>
      </c>
      <c r="F79" s="298">
        <v>83700</v>
      </c>
      <c r="G79" s="300"/>
      <c r="H79" s="288">
        <f>+F79+G79</f>
        <v>83700</v>
      </c>
      <c r="I79" s="125"/>
      <c r="K79" s="125"/>
    </row>
    <row r="80" spans="1:11" x14ac:dyDescent="0.25">
      <c r="A80" s="145" t="s">
        <v>254</v>
      </c>
      <c r="B80" s="295">
        <v>519525</v>
      </c>
      <c r="C80" s="295">
        <v>20141101</v>
      </c>
      <c r="D80" s="142" t="s">
        <v>255</v>
      </c>
      <c r="E80" s="141" t="s">
        <v>256</v>
      </c>
      <c r="F80" s="296">
        <v>26224</v>
      </c>
      <c r="G80" s="296">
        <v>4196</v>
      </c>
      <c r="H80" s="288">
        <f>+F80+G80</f>
        <v>30420</v>
      </c>
      <c r="I80" s="125"/>
      <c r="K80" s="125"/>
    </row>
    <row r="81" spans="1:11" x14ac:dyDescent="0.25">
      <c r="A81" s="145"/>
      <c r="B81" s="295"/>
      <c r="C81" s="295"/>
      <c r="D81" s="142"/>
      <c r="E81" s="141"/>
      <c r="F81" s="323">
        <f>+F80+F79</f>
        <v>109924</v>
      </c>
      <c r="G81" s="296"/>
      <c r="H81" s="288"/>
      <c r="I81" s="125"/>
      <c r="K81" s="125"/>
    </row>
    <row r="82" spans="1:11" x14ac:dyDescent="0.25">
      <c r="A82" s="145" t="s">
        <v>230</v>
      </c>
      <c r="B82" s="295">
        <v>519530</v>
      </c>
      <c r="C82" s="295">
        <v>20140101</v>
      </c>
      <c r="D82" s="141" t="s">
        <v>84</v>
      </c>
      <c r="E82" s="141" t="s">
        <v>257</v>
      </c>
      <c r="F82" s="298">
        <v>126800</v>
      </c>
      <c r="G82" s="299"/>
      <c r="H82" s="288">
        <f t="shared" ref="H82:H99" si="5">+F82+G82</f>
        <v>126800</v>
      </c>
      <c r="I82" s="125"/>
      <c r="K82" s="125"/>
    </row>
    <row r="83" spans="1:11" x14ac:dyDescent="0.25">
      <c r="A83" s="301" t="s">
        <v>230</v>
      </c>
      <c r="B83" s="302">
        <v>519530</v>
      </c>
      <c r="C83" s="302">
        <v>20140101</v>
      </c>
      <c r="D83" s="306" t="s">
        <v>84</v>
      </c>
      <c r="E83" s="303" t="s">
        <v>257</v>
      </c>
      <c r="F83" s="307">
        <v>60700</v>
      </c>
      <c r="G83" s="308"/>
      <c r="H83" s="288">
        <f t="shared" si="5"/>
        <v>60700</v>
      </c>
      <c r="I83" s="125"/>
      <c r="K83" s="125"/>
    </row>
    <row r="84" spans="1:11" x14ac:dyDescent="0.25">
      <c r="A84" s="301" t="s">
        <v>252</v>
      </c>
      <c r="B84" s="302">
        <v>519530</v>
      </c>
      <c r="C84" s="302">
        <v>20140101</v>
      </c>
      <c r="D84" s="306" t="s">
        <v>84</v>
      </c>
      <c r="E84" s="303" t="s">
        <v>257</v>
      </c>
      <c r="F84" s="304">
        <v>33300</v>
      </c>
      <c r="G84" s="305"/>
      <c r="H84" s="288">
        <f t="shared" si="5"/>
        <v>33300</v>
      </c>
      <c r="I84" s="125"/>
      <c r="K84" s="125"/>
    </row>
    <row r="85" spans="1:11" x14ac:dyDescent="0.25">
      <c r="A85" s="301">
        <v>41672</v>
      </c>
      <c r="B85" s="302">
        <v>519530</v>
      </c>
      <c r="C85" s="302">
        <v>20140201</v>
      </c>
      <c r="D85" s="306" t="s">
        <v>84</v>
      </c>
      <c r="E85" s="303" t="s">
        <v>257</v>
      </c>
      <c r="F85" s="304">
        <v>34000</v>
      </c>
      <c r="G85" s="309"/>
      <c r="H85" s="288">
        <f t="shared" si="5"/>
        <v>34000</v>
      </c>
      <c r="I85" s="125"/>
      <c r="K85" s="125"/>
    </row>
    <row r="86" spans="1:11" x14ac:dyDescent="0.25">
      <c r="A86" s="301">
        <v>41672</v>
      </c>
      <c r="B86" s="302">
        <v>519530</v>
      </c>
      <c r="C86" s="302">
        <v>20140202</v>
      </c>
      <c r="D86" s="306" t="s">
        <v>84</v>
      </c>
      <c r="E86" s="303" t="s">
        <v>257</v>
      </c>
      <c r="F86" s="304">
        <v>196000</v>
      </c>
      <c r="G86" s="309"/>
      <c r="H86" s="288">
        <f t="shared" si="5"/>
        <v>196000</v>
      </c>
      <c r="I86" s="125"/>
      <c r="K86" s="125"/>
    </row>
    <row r="87" spans="1:11" x14ac:dyDescent="0.25">
      <c r="A87" s="301">
        <v>41700</v>
      </c>
      <c r="B87" s="302">
        <v>519530</v>
      </c>
      <c r="C87" s="302">
        <v>20140202</v>
      </c>
      <c r="D87" s="306" t="s">
        <v>84</v>
      </c>
      <c r="E87" s="303" t="s">
        <v>257</v>
      </c>
      <c r="F87" s="304">
        <v>70100</v>
      </c>
      <c r="G87" s="309"/>
      <c r="H87" s="288">
        <f t="shared" si="5"/>
        <v>70100</v>
      </c>
      <c r="I87" s="125"/>
      <c r="K87" s="125"/>
    </row>
    <row r="88" spans="1:11" x14ac:dyDescent="0.25">
      <c r="A88" s="301">
        <v>41700</v>
      </c>
      <c r="B88" s="302">
        <v>519530</v>
      </c>
      <c r="C88" s="302">
        <v>20140202</v>
      </c>
      <c r="D88" s="306" t="s">
        <v>84</v>
      </c>
      <c r="E88" s="303" t="s">
        <v>257</v>
      </c>
      <c r="F88" s="304">
        <v>142100</v>
      </c>
      <c r="G88" s="309"/>
      <c r="H88" s="288">
        <f t="shared" si="5"/>
        <v>142100</v>
      </c>
      <c r="I88" s="125"/>
      <c r="K88" s="125"/>
    </row>
    <row r="89" spans="1:11" x14ac:dyDescent="0.25">
      <c r="A89" s="301">
        <v>41700</v>
      </c>
      <c r="B89" s="302">
        <v>519530</v>
      </c>
      <c r="C89" s="302">
        <v>20140202</v>
      </c>
      <c r="D89" s="306" t="s">
        <v>84</v>
      </c>
      <c r="E89" s="303" t="s">
        <v>257</v>
      </c>
      <c r="F89" s="304">
        <v>229600</v>
      </c>
      <c r="G89" s="309"/>
      <c r="H89" s="288">
        <f t="shared" si="5"/>
        <v>229600</v>
      </c>
      <c r="I89" s="125"/>
      <c r="K89" s="125"/>
    </row>
    <row r="90" spans="1:11" x14ac:dyDescent="0.25">
      <c r="A90" s="301">
        <v>41672</v>
      </c>
      <c r="B90" s="302">
        <v>519530</v>
      </c>
      <c r="C90" s="302">
        <v>20140202</v>
      </c>
      <c r="D90" s="306" t="s">
        <v>84</v>
      </c>
      <c r="E90" s="303" t="s">
        <v>257</v>
      </c>
      <c r="F90" s="304">
        <v>259000</v>
      </c>
      <c r="G90" s="309"/>
      <c r="H90" s="288">
        <f t="shared" si="5"/>
        <v>259000</v>
      </c>
      <c r="I90" s="125"/>
      <c r="K90" s="125"/>
    </row>
    <row r="91" spans="1:11" x14ac:dyDescent="0.25">
      <c r="A91" s="301">
        <v>41672</v>
      </c>
      <c r="B91" s="302">
        <v>519530</v>
      </c>
      <c r="C91" s="302">
        <v>20140202</v>
      </c>
      <c r="D91" s="306" t="s">
        <v>84</v>
      </c>
      <c r="E91" s="303" t="s">
        <v>257</v>
      </c>
      <c r="F91" s="304">
        <v>299000</v>
      </c>
      <c r="G91" s="309"/>
      <c r="H91" s="288">
        <f t="shared" si="5"/>
        <v>299000</v>
      </c>
      <c r="I91" s="125"/>
      <c r="K91" s="125"/>
    </row>
    <row r="92" spans="1:11" x14ac:dyDescent="0.25">
      <c r="A92" s="301">
        <v>41914</v>
      </c>
      <c r="B92" s="302">
        <v>519530</v>
      </c>
      <c r="C92" s="302">
        <v>20140202</v>
      </c>
      <c r="D92" s="306" t="s">
        <v>84</v>
      </c>
      <c r="E92" s="303" t="s">
        <v>257</v>
      </c>
      <c r="F92" s="304">
        <v>170000</v>
      </c>
      <c r="G92" s="309"/>
      <c r="H92" s="288">
        <f t="shared" si="5"/>
        <v>170000</v>
      </c>
      <c r="I92" s="125"/>
      <c r="K92" s="125"/>
    </row>
    <row r="93" spans="1:11" x14ac:dyDescent="0.25">
      <c r="A93" s="301" t="s">
        <v>258</v>
      </c>
      <c r="B93" s="302">
        <v>519530</v>
      </c>
      <c r="C93" s="302">
        <v>20140402</v>
      </c>
      <c r="D93" s="306" t="s">
        <v>84</v>
      </c>
      <c r="E93" s="303" t="s">
        <v>104</v>
      </c>
      <c r="F93" s="310">
        <v>6400</v>
      </c>
      <c r="G93" s="311"/>
      <c r="H93" s="288">
        <f t="shared" si="5"/>
        <v>6400</v>
      </c>
      <c r="I93" s="125"/>
      <c r="K93" s="125"/>
    </row>
    <row r="94" spans="1:11" x14ac:dyDescent="0.25">
      <c r="A94" s="301">
        <v>41949</v>
      </c>
      <c r="B94" s="302">
        <v>519530</v>
      </c>
      <c r="C94" s="302">
        <v>20140601</v>
      </c>
      <c r="D94" s="306" t="s">
        <v>84</v>
      </c>
      <c r="E94" s="303" t="s">
        <v>104</v>
      </c>
      <c r="F94" s="311">
        <v>1650</v>
      </c>
      <c r="G94" s="311"/>
      <c r="H94" s="288">
        <f t="shared" si="5"/>
        <v>1650</v>
      </c>
      <c r="I94" s="125"/>
      <c r="K94" s="125"/>
    </row>
    <row r="95" spans="1:11" x14ac:dyDescent="0.25">
      <c r="A95" s="301">
        <v>41862</v>
      </c>
      <c r="B95" s="302">
        <v>519530</v>
      </c>
      <c r="C95" s="302">
        <v>20141101</v>
      </c>
      <c r="D95" s="306" t="s">
        <v>84</v>
      </c>
      <c r="E95" s="303" t="s">
        <v>104</v>
      </c>
      <c r="F95" s="311">
        <v>345</v>
      </c>
      <c r="G95" s="311">
        <v>55</v>
      </c>
      <c r="H95" s="288">
        <f t="shared" si="5"/>
        <v>400</v>
      </c>
      <c r="I95" s="125"/>
      <c r="K95" s="125"/>
    </row>
    <row r="96" spans="1:11" x14ac:dyDescent="0.25">
      <c r="A96" s="301">
        <v>41862</v>
      </c>
      <c r="B96" s="302">
        <v>519530</v>
      </c>
      <c r="C96" s="302">
        <v>20141101</v>
      </c>
      <c r="D96" s="306" t="s">
        <v>84</v>
      </c>
      <c r="E96" s="303" t="s">
        <v>259</v>
      </c>
      <c r="F96" s="311">
        <v>129037</v>
      </c>
      <c r="G96" s="311">
        <v>3262</v>
      </c>
      <c r="H96" s="288">
        <f t="shared" si="5"/>
        <v>132299</v>
      </c>
      <c r="I96" s="125"/>
      <c r="K96" s="125"/>
    </row>
    <row r="97" spans="1:11" x14ac:dyDescent="0.25">
      <c r="A97" s="301">
        <v>41862</v>
      </c>
      <c r="B97" s="302">
        <v>519530</v>
      </c>
      <c r="C97" s="302">
        <v>20141101</v>
      </c>
      <c r="D97" s="306" t="s">
        <v>84</v>
      </c>
      <c r="E97" s="303" t="s">
        <v>104</v>
      </c>
      <c r="F97" s="311">
        <v>690</v>
      </c>
      <c r="G97" s="311">
        <v>110</v>
      </c>
      <c r="H97" s="288">
        <f t="shared" si="5"/>
        <v>800</v>
      </c>
      <c r="I97" s="125"/>
      <c r="K97" s="125"/>
    </row>
    <row r="98" spans="1:11" x14ac:dyDescent="0.25">
      <c r="A98" s="301">
        <v>41893</v>
      </c>
      <c r="B98" s="302">
        <v>519530</v>
      </c>
      <c r="C98" s="302">
        <v>20141101</v>
      </c>
      <c r="D98" s="306" t="s">
        <v>84</v>
      </c>
      <c r="E98" s="303" t="s">
        <v>104</v>
      </c>
      <c r="F98" s="311">
        <v>345</v>
      </c>
      <c r="G98" s="311">
        <v>55</v>
      </c>
      <c r="H98" s="288">
        <f t="shared" si="5"/>
        <v>400</v>
      </c>
      <c r="I98" s="125"/>
      <c r="K98" s="125"/>
    </row>
    <row r="99" spans="1:11" x14ac:dyDescent="0.25">
      <c r="A99" s="301">
        <v>41990</v>
      </c>
      <c r="B99" s="302">
        <v>519530</v>
      </c>
      <c r="C99" s="302">
        <v>20141202</v>
      </c>
      <c r="D99" s="306" t="s">
        <v>84</v>
      </c>
      <c r="E99" s="303" t="s">
        <v>104</v>
      </c>
      <c r="F99" s="311">
        <v>195500</v>
      </c>
      <c r="G99" s="311"/>
      <c r="H99" s="288">
        <f t="shared" si="5"/>
        <v>195500</v>
      </c>
      <c r="I99" s="125"/>
      <c r="K99" s="125"/>
    </row>
    <row r="100" spans="1:11" x14ac:dyDescent="0.25">
      <c r="A100" s="301"/>
      <c r="B100" s="302"/>
      <c r="C100" s="302"/>
      <c r="D100" s="306"/>
      <c r="E100" s="303"/>
      <c r="F100" s="324">
        <f>SUM(F82:F99)</f>
        <v>1954567</v>
      </c>
      <c r="G100" s="311"/>
      <c r="H100" s="288"/>
      <c r="I100" s="125"/>
      <c r="K100" s="125"/>
    </row>
    <row r="101" spans="1:11" x14ac:dyDescent="0.25">
      <c r="A101" s="301">
        <v>41888</v>
      </c>
      <c r="B101" s="302">
        <v>519535</v>
      </c>
      <c r="C101" s="302">
        <v>20140601</v>
      </c>
      <c r="D101" s="306" t="s">
        <v>84</v>
      </c>
      <c r="E101" s="303" t="s">
        <v>260</v>
      </c>
      <c r="F101" s="311">
        <v>112277</v>
      </c>
      <c r="G101" s="311"/>
      <c r="H101" s="288">
        <f>+F101+G101</f>
        <v>112277</v>
      </c>
      <c r="I101" s="125"/>
      <c r="K101" s="125"/>
    </row>
    <row r="102" spans="1:11" x14ac:dyDescent="0.25">
      <c r="A102" s="301">
        <v>41650</v>
      </c>
      <c r="B102" s="302">
        <v>519535</v>
      </c>
      <c r="C102" s="302">
        <v>20141101</v>
      </c>
      <c r="D102" s="306" t="s">
        <v>84</v>
      </c>
      <c r="E102" s="303" t="s">
        <v>260</v>
      </c>
      <c r="F102" s="311">
        <v>10000</v>
      </c>
      <c r="G102" s="311"/>
      <c r="H102" s="288">
        <f>+F102+G102</f>
        <v>10000</v>
      </c>
      <c r="I102" s="125"/>
      <c r="K102" s="125"/>
    </row>
    <row r="103" spans="1:11" x14ac:dyDescent="0.25">
      <c r="A103" s="301" t="s">
        <v>261</v>
      </c>
      <c r="B103" s="302">
        <v>519535</v>
      </c>
      <c r="C103" s="302">
        <v>20141101</v>
      </c>
      <c r="D103" s="306" t="s">
        <v>84</v>
      </c>
      <c r="E103" s="303" t="s">
        <v>260</v>
      </c>
      <c r="F103" s="311">
        <v>10000</v>
      </c>
      <c r="G103" s="311"/>
      <c r="H103" s="288">
        <f>+F103+G103</f>
        <v>10000</v>
      </c>
      <c r="I103" s="125"/>
      <c r="K103" s="125"/>
    </row>
    <row r="104" spans="1:11" x14ac:dyDescent="0.25">
      <c r="A104" s="301"/>
      <c r="B104" s="302"/>
      <c r="C104" s="302"/>
      <c r="D104" s="306"/>
      <c r="E104" s="303"/>
      <c r="F104" s="324">
        <f>SUM(F101:F103)</f>
        <v>132277</v>
      </c>
      <c r="G104" s="311"/>
      <c r="H104" s="288"/>
      <c r="I104" s="125"/>
      <c r="K104" s="125"/>
    </row>
    <row r="105" spans="1:11" x14ac:dyDescent="0.25">
      <c r="A105" s="301">
        <v>41921</v>
      </c>
      <c r="B105" s="302">
        <v>519560</v>
      </c>
      <c r="C105" s="302">
        <v>20140901</v>
      </c>
      <c r="D105" s="306" t="s">
        <v>97</v>
      </c>
      <c r="E105" s="303" t="s">
        <v>98</v>
      </c>
      <c r="F105" s="311">
        <v>54745</v>
      </c>
      <c r="G105" s="311">
        <v>990</v>
      </c>
      <c r="H105" s="288">
        <f t="shared" ref="H105:H123" si="6">+F105+G105</f>
        <v>55735</v>
      </c>
      <c r="I105" s="125"/>
      <c r="K105" s="125"/>
    </row>
    <row r="106" spans="1:11" x14ac:dyDescent="0.25">
      <c r="A106" s="301">
        <v>41921</v>
      </c>
      <c r="B106" s="302">
        <v>519560</v>
      </c>
      <c r="C106" s="302">
        <v>20140901</v>
      </c>
      <c r="D106" s="306" t="s">
        <v>97</v>
      </c>
      <c r="E106" s="303" t="s">
        <v>98</v>
      </c>
      <c r="F106" s="311">
        <v>38784</v>
      </c>
      <c r="G106" s="311">
        <v>1216</v>
      </c>
      <c r="H106" s="288">
        <f t="shared" si="6"/>
        <v>40000</v>
      </c>
      <c r="I106" s="125"/>
      <c r="K106" s="125"/>
    </row>
    <row r="107" spans="1:11" x14ac:dyDescent="0.25">
      <c r="A107" s="301">
        <v>41921</v>
      </c>
      <c r="B107" s="302">
        <v>519560</v>
      </c>
      <c r="C107" s="302">
        <v>20140901</v>
      </c>
      <c r="D107" s="306" t="s">
        <v>97</v>
      </c>
      <c r="E107" s="303" t="s">
        <v>98</v>
      </c>
      <c r="F107" s="311">
        <v>43891</v>
      </c>
      <c r="G107" s="311">
        <v>1260</v>
      </c>
      <c r="H107" s="288">
        <f t="shared" si="6"/>
        <v>45151</v>
      </c>
      <c r="I107" s="125"/>
      <c r="K107" s="125"/>
    </row>
    <row r="108" spans="1:11" x14ac:dyDescent="0.25">
      <c r="A108" s="301">
        <v>41892</v>
      </c>
      <c r="B108" s="302">
        <v>519560</v>
      </c>
      <c r="C108" s="302">
        <v>20141001</v>
      </c>
      <c r="D108" s="306" t="s">
        <v>97</v>
      </c>
      <c r="E108" s="303" t="s">
        <v>98</v>
      </c>
      <c r="F108" s="311">
        <v>52119</v>
      </c>
      <c r="G108" s="311">
        <v>3821</v>
      </c>
      <c r="H108" s="288">
        <f t="shared" si="6"/>
        <v>55940</v>
      </c>
      <c r="I108" s="125"/>
      <c r="K108" s="125"/>
    </row>
    <row r="109" spans="1:11" x14ac:dyDescent="0.25">
      <c r="A109" s="301" t="s">
        <v>262</v>
      </c>
      <c r="B109" s="302">
        <v>519560</v>
      </c>
      <c r="C109" s="302">
        <v>20141101</v>
      </c>
      <c r="D109" s="306" t="s">
        <v>97</v>
      </c>
      <c r="E109" s="303" t="s">
        <v>98</v>
      </c>
      <c r="F109" s="311">
        <v>152263</v>
      </c>
      <c r="G109" s="311"/>
      <c r="H109" s="288">
        <f t="shared" si="6"/>
        <v>152263</v>
      </c>
      <c r="I109" s="125"/>
      <c r="K109" s="125"/>
    </row>
    <row r="110" spans="1:11" x14ac:dyDescent="0.25">
      <c r="A110" s="301" t="s">
        <v>261</v>
      </c>
      <c r="B110" s="302">
        <v>519560</v>
      </c>
      <c r="C110" s="302">
        <v>20141101</v>
      </c>
      <c r="D110" s="306" t="s">
        <v>97</v>
      </c>
      <c r="E110" s="303" t="s">
        <v>98</v>
      </c>
      <c r="F110" s="311">
        <v>27200</v>
      </c>
      <c r="G110" s="311"/>
      <c r="H110" s="288">
        <f t="shared" si="6"/>
        <v>27200</v>
      </c>
      <c r="I110" s="125"/>
      <c r="K110" s="125"/>
    </row>
    <row r="111" spans="1:11" x14ac:dyDescent="0.25">
      <c r="A111" s="301" t="s">
        <v>263</v>
      </c>
      <c r="B111" s="302">
        <v>519560</v>
      </c>
      <c r="C111" s="302">
        <v>20141105</v>
      </c>
      <c r="D111" s="306" t="s">
        <v>264</v>
      </c>
      <c r="E111" s="306" t="s">
        <v>98</v>
      </c>
      <c r="F111" s="311">
        <v>360000</v>
      </c>
      <c r="G111" s="311"/>
      <c r="H111" s="288">
        <f t="shared" si="6"/>
        <v>360000</v>
      </c>
      <c r="I111" s="125"/>
      <c r="K111" s="125"/>
    </row>
    <row r="112" spans="1:11" x14ac:dyDescent="0.25">
      <c r="A112" s="301">
        <v>41985</v>
      </c>
      <c r="B112" s="302">
        <v>519560</v>
      </c>
      <c r="C112" s="302">
        <v>20141202</v>
      </c>
      <c r="D112" s="306" t="s">
        <v>97</v>
      </c>
      <c r="E112" s="303" t="s">
        <v>265</v>
      </c>
      <c r="F112" s="311">
        <v>348000</v>
      </c>
      <c r="G112" s="311"/>
      <c r="H112" s="288">
        <f t="shared" si="6"/>
        <v>348000</v>
      </c>
      <c r="I112" s="125"/>
      <c r="K112" s="125"/>
    </row>
    <row r="113" spans="1:11" x14ac:dyDescent="0.25">
      <c r="A113" s="301" t="s">
        <v>266</v>
      </c>
      <c r="B113" s="302">
        <v>519560</v>
      </c>
      <c r="C113" s="302">
        <v>20141202</v>
      </c>
      <c r="D113" s="306" t="s">
        <v>97</v>
      </c>
      <c r="E113" s="303" t="s">
        <v>98</v>
      </c>
      <c r="F113" s="311">
        <v>58293</v>
      </c>
      <c r="G113" s="311"/>
      <c r="H113" s="288">
        <f t="shared" si="6"/>
        <v>58293</v>
      </c>
      <c r="I113" s="125"/>
      <c r="K113" s="125"/>
    </row>
    <row r="114" spans="1:11" x14ac:dyDescent="0.25">
      <c r="A114" s="301" t="s">
        <v>267</v>
      </c>
      <c r="B114" s="302">
        <v>519560</v>
      </c>
      <c r="C114" s="302">
        <v>20141202</v>
      </c>
      <c r="D114" s="306" t="s">
        <v>97</v>
      </c>
      <c r="E114" s="303" t="s">
        <v>98</v>
      </c>
      <c r="F114" s="311">
        <v>80000</v>
      </c>
      <c r="G114" s="311"/>
      <c r="H114" s="288">
        <f t="shared" si="6"/>
        <v>80000</v>
      </c>
      <c r="I114" s="125"/>
      <c r="K114" s="125"/>
    </row>
    <row r="115" spans="1:11" x14ac:dyDescent="0.25">
      <c r="A115" s="301" t="s">
        <v>267</v>
      </c>
      <c r="B115" s="302">
        <v>519560</v>
      </c>
      <c r="C115" s="302">
        <v>20141202</v>
      </c>
      <c r="D115" s="306" t="s">
        <v>97</v>
      </c>
      <c r="E115" s="303" t="s">
        <v>98</v>
      </c>
      <c r="F115" s="311">
        <v>36517</v>
      </c>
      <c r="G115" s="311">
        <v>3333</v>
      </c>
      <c r="H115" s="288">
        <f t="shared" si="6"/>
        <v>39850</v>
      </c>
      <c r="I115" s="125"/>
      <c r="K115" s="125"/>
    </row>
    <row r="116" spans="1:11" x14ac:dyDescent="0.25">
      <c r="A116" s="301" t="s">
        <v>268</v>
      </c>
      <c r="B116" s="302">
        <v>519560</v>
      </c>
      <c r="C116" s="302">
        <v>20141202</v>
      </c>
      <c r="D116" s="306" t="s">
        <v>97</v>
      </c>
      <c r="E116" s="303" t="s">
        <v>98</v>
      </c>
      <c r="F116" s="311">
        <v>30021</v>
      </c>
      <c r="G116" s="311">
        <v>2819</v>
      </c>
      <c r="H116" s="288">
        <f t="shared" si="6"/>
        <v>32840</v>
      </c>
      <c r="I116" s="125"/>
      <c r="K116" s="125"/>
    </row>
    <row r="117" spans="1:11" x14ac:dyDescent="0.25">
      <c r="A117" s="301" t="s">
        <v>269</v>
      </c>
      <c r="B117" s="302">
        <v>519560</v>
      </c>
      <c r="C117" s="302">
        <v>20141202</v>
      </c>
      <c r="D117" s="306" t="s">
        <v>97</v>
      </c>
      <c r="E117" s="303" t="s">
        <v>98</v>
      </c>
      <c r="F117" s="311">
        <v>120000</v>
      </c>
      <c r="G117" s="311"/>
      <c r="H117" s="288">
        <f t="shared" si="6"/>
        <v>120000</v>
      </c>
      <c r="I117" s="125"/>
      <c r="K117" s="125"/>
    </row>
    <row r="118" spans="1:11" x14ac:dyDescent="0.25">
      <c r="A118" s="301" t="s">
        <v>269</v>
      </c>
      <c r="B118" s="302">
        <v>519560</v>
      </c>
      <c r="C118" s="302">
        <v>20141202</v>
      </c>
      <c r="D118" s="306" t="s">
        <v>97</v>
      </c>
      <c r="E118" s="303" t="s">
        <v>98</v>
      </c>
      <c r="F118" s="311">
        <v>17934</v>
      </c>
      <c r="G118" s="311">
        <v>1366</v>
      </c>
      <c r="H118" s="288">
        <f t="shared" si="6"/>
        <v>19300</v>
      </c>
      <c r="I118" s="125"/>
      <c r="K118" s="125"/>
    </row>
    <row r="119" spans="1:11" x14ac:dyDescent="0.25">
      <c r="A119" s="301">
        <v>41985</v>
      </c>
      <c r="B119" s="302">
        <v>519560</v>
      </c>
      <c r="C119" s="302">
        <v>20141202</v>
      </c>
      <c r="D119" s="306" t="s">
        <v>97</v>
      </c>
      <c r="E119" s="303" t="s">
        <v>98</v>
      </c>
      <c r="F119" s="311">
        <v>112500</v>
      </c>
      <c r="G119" s="311"/>
      <c r="H119" s="288">
        <f t="shared" si="6"/>
        <v>112500</v>
      </c>
      <c r="I119" s="125"/>
      <c r="K119" s="125"/>
    </row>
    <row r="120" spans="1:11" x14ac:dyDescent="0.25">
      <c r="A120" s="301">
        <v>41985</v>
      </c>
      <c r="B120" s="302">
        <v>519560</v>
      </c>
      <c r="C120" s="302">
        <v>20141202</v>
      </c>
      <c r="D120" s="306" t="s">
        <v>97</v>
      </c>
      <c r="E120" s="303" t="s">
        <v>98</v>
      </c>
      <c r="F120" s="311">
        <v>3950</v>
      </c>
      <c r="G120" s="311"/>
      <c r="H120" s="288">
        <f t="shared" si="6"/>
        <v>3950</v>
      </c>
      <c r="I120" s="125"/>
      <c r="K120" s="125"/>
    </row>
    <row r="121" spans="1:11" x14ac:dyDescent="0.25">
      <c r="A121" s="301">
        <v>41986</v>
      </c>
      <c r="B121" s="302">
        <v>519560</v>
      </c>
      <c r="C121" s="302">
        <v>20141202</v>
      </c>
      <c r="D121" s="306" t="s">
        <v>97</v>
      </c>
      <c r="E121" s="303" t="s">
        <v>98</v>
      </c>
      <c r="F121" s="311">
        <v>41400</v>
      </c>
      <c r="G121" s="311"/>
      <c r="H121" s="288">
        <f t="shared" si="6"/>
        <v>41400</v>
      </c>
      <c r="I121" s="125"/>
      <c r="K121" s="125"/>
    </row>
    <row r="122" spans="1:11" x14ac:dyDescent="0.25">
      <c r="A122" s="301">
        <v>41682</v>
      </c>
      <c r="B122" s="302">
        <v>519560</v>
      </c>
      <c r="C122" s="302">
        <v>20141202</v>
      </c>
      <c r="D122" s="306" t="s">
        <v>84</v>
      </c>
      <c r="E122" s="303" t="s">
        <v>98</v>
      </c>
      <c r="F122" s="311">
        <v>16900</v>
      </c>
      <c r="G122" s="311"/>
      <c r="H122" s="288">
        <f t="shared" si="6"/>
        <v>16900</v>
      </c>
      <c r="I122" s="125"/>
      <c r="K122" s="125"/>
    </row>
    <row r="123" spans="1:11" x14ac:dyDescent="0.25">
      <c r="A123" s="301">
        <v>41924</v>
      </c>
      <c r="B123" s="302">
        <v>519560</v>
      </c>
      <c r="C123" s="302">
        <v>20141204</v>
      </c>
      <c r="D123" s="306" t="s">
        <v>97</v>
      </c>
      <c r="E123" s="303" t="s">
        <v>98</v>
      </c>
      <c r="F123" s="311">
        <v>1560000</v>
      </c>
      <c r="G123" s="311"/>
      <c r="H123" s="288">
        <f t="shared" si="6"/>
        <v>1560000</v>
      </c>
      <c r="I123" s="125"/>
      <c r="K123" s="125"/>
    </row>
    <row r="124" spans="1:11" x14ac:dyDescent="0.25">
      <c r="A124" s="301"/>
      <c r="B124" s="302"/>
      <c r="C124" s="302"/>
      <c r="D124" s="306"/>
      <c r="E124" s="303"/>
      <c r="F124" s="324">
        <f>SUM(F105:F123)</f>
        <v>3154517</v>
      </c>
      <c r="G124" s="311"/>
      <c r="H124" s="288"/>
      <c r="I124" s="125"/>
      <c r="K124" s="125"/>
    </row>
    <row r="125" spans="1:11" x14ac:dyDescent="0.25">
      <c r="A125" s="301">
        <v>41671</v>
      </c>
      <c r="B125" s="302">
        <v>519565</v>
      </c>
      <c r="C125" s="302">
        <v>20140101</v>
      </c>
      <c r="D125" s="303" t="s">
        <v>84</v>
      </c>
      <c r="E125" s="303" t="s">
        <v>78</v>
      </c>
      <c r="F125" s="304">
        <v>3150</v>
      </c>
      <c r="G125" s="305"/>
      <c r="H125" s="288">
        <f t="shared" ref="H125:H138" si="7">+F125+G125</f>
        <v>3150</v>
      </c>
      <c r="I125" s="125"/>
      <c r="K125" s="125"/>
    </row>
    <row r="126" spans="1:11" x14ac:dyDescent="0.25">
      <c r="A126" s="301" t="s">
        <v>230</v>
      </c>
      <c r="B126" s="302">
        <v>519565</v>
      </c>
      <c r="C126" s="302">
        <v>20140101</v>
      </c>
      <c r="D126" s="303" t="s">
        <v>84</v>
      </c>
      <c r="E126" s="303" t="s">
        <v>78</v>
      </c>
      <c r="F126" s="304">
        <v>6700</v>
      </c>
      <c r="G126" s="305"/>
      <c r="H126" s="288">
        <f t="shared" si="7"/>
        <v>6700</v>
      </c>
      <c r="I126" s="125"/>
      <c r="K126" s="125"/>
    </row>
    <row r="127" spans="1:11" x14ac:dyDescent="0.25">
      <c r="A127" s="301" t="s">
        <v>270</v>
      </c>
      <c r="B127" s="302">
        <v>519565</v>
      </c>
      <c r="C127" s="302">
        <v>20140501</v>
      </c>
      <c r="D127" s="306" t="s">
        <v>84</v>
      </c>
      <c r="E127" s="303" t="s">
        <v>78</v>
      </c>
      <c r="F127" s="310">
        <v>8200</v>
      </c>
      <c r="G127" s="311"/>
      <c r="H127" s="288">
        <f t="shared" si="7"/>
        <v>8200</v>
      </c>
      <c r="I127" s="125"/>
      <c r="K127" s="125"/>
    </row>
    <row r="128" spans="1:11" x14ac:dyDescent="0.25">
      <c r="A128" s="301">
        <v>41734</v>
      </c>
      <c r="B128" s="302">
        <v>519565</v>
      </c>
      <c r="C128" s="302">
        <v>20140501</v>
      </c>
      <c r="D128" s="306" t="s">
        <v>84</v>
      </c>
      <c r="E128" s="303" t="s">
        <v>78</v>
      </c>
      <c r="F128" s="310">
        <v>3500</v>
      </c>
      <c r="G128" s="311"/>
      <c r="H128" s="288">
        <f t="shared" si="7"/>
        <v>3500</v>
      </c>
      <c r="I128" s="125"/>
      <c r="K128" s="125"/>
    </row>
    <row r="129" spans="1:11" x14ac:dyDescent="0.25">
      <c r="A129" s="301" t="s">
        <v>271</v>
      </c>
      <c r="B129" s="302">
        <v>519565</v>
      </c>
      <c r="C129" s="302">
        <v>20140601</v>
      </c>
      <c r="D129" s="306" t="s">
        <v>84</v>
      </c>
      <c r="E129" s="303" t="s">
        <v>78</v>
      </c>
      <c r="F129" s="311">
        <v>800</v>
      </c>
      <c r="G129" s="311">
        <v>124.14</v>
      </c>
      <c r="H129" s="288">
        <f t="shared" si="7"/>
        <v>924.14</v>
      </c>
      <c r="I129" s="125"/>
      <c r="K129" s="125"/>
    </row>
    <row r="130" spans="1:11" x14ac:dyDescent="0.25">
      <c r="A130" s="301" t="s">
        <v>271</v>
      </c>
      <c r="B130" s="302">
        <v>519565</v>
      </c>
      <c r="C130" s="302">
        <v>20140601</v>
      </c>
      <c r="D130" s="306" t="s">
        <v>84</v>
      </c>
      <c r="E130" s="303" t="s">
        <v>78</v>
      </c>
      <c r="F130" s="311">
        <v>5775</v>
      </c>
      <c r="G130" s="311">
        <v>925</v>
      </c>
      <c r="H130" s="288">
        <f t="shared" si="7"/>
        <v>6700</v>
      </c>
      <c r="I130" s="125"/>
      <c r="K130" s="125"/>
    </row>
    <row r="131" spans="1:11" x14ac:dyDescent="0.25">
      <c r="A131" s="301" t="s">
        <v>271</v>
      </c>
      <c r="B131" s="302">
        <v>519565</v>
      </c>
      <c r="C131" s="302">
        <v>20140601</v>
      </c>
      <c r="D131" s="306" t="s">
        <v>84</v>
      </c>
      <c r="E131" s="303" t="s">
        <v>78</v>
      </c>
      <c r="F131" s="311">
        <v>11420</v>
      </c>
      <c r="G131" s="311"/>
      <c r="H131" s="288">
        <f t="shared" si="7"/>
        <v>11420</v>
      </c>
      <c r="I131" s="125"/>
      <c r="K131" s="125"/>
    </row>
    <row r="132" spans="1:11" x14ac:dyDescent="0.25">
      <c r="A132" s="301" t="s">
        <v>271</v>
      </c>
      <c r="B132" s="302">
        <v>519565</v>
      </c>
      <c r="C132" s="302">
        <v>20140601</v>
      </c>
      <c r="D132" s="306" t="s">
        <v>84</v>
      </c>
      <c r="E132" s="303" t="s">
        <v>78</v>
      </c>
      <c r="F132" s="311">
        <v>4000</v>
      </c>
      <c r="G132" s="311"/>
      <c r="H132" s="288">
        <f t="shared" si="7"/>
        <v>4000</v>
      </c>
      <c r="I132" s="125"/>
      <c r="K132" s="125"/>
    </row>
    <row r="133" spans="1:11" x14ac:dyDescent="0.25">
      <c r="A133" s="301" t="s">
        <v>226</v>
      </c>
      <c r="B133" s="302">
        <v>519565</v>
      </c>
      <c r="C133" s="302">
        <v>20141001</v>
      </c>
      <c r="D133" s="306" t="s">
        <v>84</v>
      </c>
      <c r="E133" s="303" t="s">
        <v>78</v>
      </c>
      <c r="F133" s="311">
        <v>4353</v>
      </c>
      <c r="G133" s="311">
        <v>697</v>
      </c>
      <c r="H133" s="288">
        <f t="shared" si="7"/>
        <v>5050</v>
      </c>
      <c r="I133" s="125"/>
      <c r="K133" s="125"/>
    </row>
    <row r="134" spans="1:11" x14ac:dyDescent="0.25">
      <c r="A134" s="301" t="s">
        <v>261</v>
      </c>
      <c r="B134" s="302">
        <v>519565</v>
      </c>
      <c r="C134" s="302">
        <v>20141111</v>
      </c>
      <c r="D134" s="306" t="s">
        <v>84</v>
      </c>
      <c r="E134" s="303" t="s">
        <v>78</v>
      </c>
      <c r="F134" s="311">
        <v>1983</v>
      </c>
      <c r="G134" s="311">
        <v>317</v>
      </c>
      <c r="H134" s="288">
        <f t="shared" si="7"/>
        <v>2300</v>
      </c>
      <c r="I134" s="125"/>
      <c r="K134" s="125"/>
    </row>
    <row r="135" spans="1:11" x14ac:dyDescent="0.25">
      <c r="A135" s="301">
        <v>41710</v>
      </c>
      <c r="B135" s="302">
        <v>519565</v>
      </c>
      <c r="C135" s="302">
        <v>20141202</v>
      </c>
      <c r="D135" s="306" t="s">
        <v>84</v>
      </c>
      <c r="E135" s="303" t="s">
        <v>78</v>
      </c>
      <c r="F135" s="311">
        <v>1800</v>
      </c>
      <c r="G135" s="311"/>
      <c r="H135" s="288">
        <f t="shared" si="7"/>
        <v>1800</v>
      </c>
      <c r="I135" s="125"/>
      <c r="K135" s="125"/>
    </row>
    <row r="136" spans="1:11" x14ac:dyDescent="0.25">
      <c r="A136" s="301">
        <v>41955</v>
      </c>
      <c r="B136" s="302">
        <v>519565</v>
      </c>
      <c r="C136" s="302">
        <v>20141202</v>
      </c>
      <c r="D136" s="306" t="s">
        <v>84</v>
      </c>
      <c r="E136" s="303" t="s">
        <v>78</v>
      </c>
      <c r="F136" s="311">
        <v>5000</v>
      </c>
      <c r="G136" s="311"/>
      <c r="H136" s="288">
        <f t="shared" si="7"/>
        <v>5000</v>
      </c>
      <c r="I136" s="125"/>
      <c r="K136" s="125"/>
    </row>
    <row r="137" spans="1:11" x14ac:dyDescent="0.25">
      <c r="A137" s="301">
        <v>41894</v>
      </c>
      <c r="B137" s="302">
        <v>519565</v>
      </c>
      <c r="C137" s="302">
        <v>20141202</v>
      </c>
      <c r="D137" s="306" t="s">
        <v>84</v>
      </c>
      <c r="E137" s="303" t="s">
        <v>78</v>
      </c>
      <c r="F137" s="311">
        <v>1638</v>
      </c>
      <c r="G137" s="311">
        <v>262</v>
      </c>
      <c r="H137" s="288">
        <f t="shared" si="7"/>
        <v>1900</v>
      </c>
      <c r="I137" s="125"/>
      <c r="K137" s="125"/>
    </row>
    <row r="138" spans="1:11" x14ac:dyDescent="0.25">
      <c r="A138" s="301">
        <v>41863</v>
      </c>
      <c r="B138" s="302">
        <v>519565</v>
      </c>
      <c r="C138" s="302">
        <v>20141202</v>
      </c>
      <c r="D138" s="306" t="s">
        <v>84</v>
      </c>
      <c r="E138" s="303" t="s">
        <v>78</v>
      </c>
      <c r="F138" s="311">
        <v>4698</v>
      </c>
      <c r="G138" s="311">
        <v>751.73</v>
      </c>
      <c r="H138" s="288">
        <f t="shared" si="7"/>
        <v>5449.73</v>
      </c>
      <c r="I138" s="125"/>
      <c r="K138" s="125"/>
    </row>
    <row r="139" spans="1:11" x14ac:dyDescent="0.25">
      <c r="A139" s="301"/>
      <c r="B139" s="302"/>
      <c r="C139" s="302"/>
      <c r="D139" s="306"/>
      <c r="E139" s="303"/>
      <c r="F139" s="324">
        <f>SUM(F125:F138)</f>
        <v>63017</v>
      </c>
      <c r="G139" s="311"/>
      <c r="H139" s="288"/>
      <c r="I139" s="125"/>
      <c r="K139" s="125"/>
    </row>
    <row r="140" spans="1:11" x14ac:dyDescent="0.25">
      <c r="A140" s="301" t="s">
        <v>252</v>
      </c>
      <c r="B140" s="302" t="s">
        <v>79</v>
      </c>
      <c r="C140" s="302">
        <v>20140101</v>
      </c>
      <c r="D140" s="306" t="s">
        <v>79</v>
      </c>
      <c r="E140" s="303" t="s">
        <v>79</v>
      </c>
      <c r="F140" s="304">
        <v>70000</v>
      </c>
      <c r="G140" s="309"/>
      <c r="H140" s="288">
        <f>+F140+G140</f>
        <v>70000</v>
      </c>
      <c r="I140" s="125"/>
      <c r="K140" s="125"/>
    </row>
    <row r="141" spans="1:11" x14ac:dyDescent="0.25">
      <c r="A141" s="301" t="s">
        <v>252</v>
      </c>
      <c r="B141" s="302" t="s">
        <v>79</v>
      </c>
      <c r="C141" s="302">
        <v>20140101</v>
      </c>
      <c r="D141" s="306" t="s">
        <v>79</v>
      </c>
      <c r="E141" s="303" t="s">
        <v>79</v>
      </c>
      <c r="F141" s="304">
        <v>18500</v>
      </c>
      <c r="G141" s="309"/>
      <c r="H141" s="288">
        <f>+F141+G141</f>
        <v>18500</v>
      </c>
      <c r="I141" s="125"/>
      <c r="K141" s="125"/>
    </row>
    <row r="142" spans="1:11" x14ac:dyDescent="0.25">
      <c r="A142" s="301">
        <v>41914</v>
      </c>
      <c r="B142" s="302" t="s">
        <v>79</v>
      </c>
      <c r="C142" s="302">
        <v>20140201</v>
      </c>
      <c r="D142" s="306" t="s">
        <v>84</v>
      </c>
      <c r="E142" s="303" t="s">
        <v>79</v>
      </c>
      <c r="F142" s="304">
        <v>3205</v>
      </c>
      <c r="G142" s="309">
        <v>524</v>
      </c>
      <c r="H142" s="288">
        <f>+F142+G142</f>
        <v>3729</v>
      </c>
      <c r="I142" s="125"/>
      <c r="K142" s="125"/>
    </row>
    <row r="143" spans="1:11" x14ac:dyDescent="0.25">
      <c r="A143" s="301" t="s">
        <v>263</v>
      </c>
      <c r="B143" s="302" t="s">
        <v>79</v>
      </c>
      <c r="C143" s="302">
        <v>20141101</v>
      </c>
      <c r="D143" s="306" t="s">
        <v>79</v>
      </c>
      <c r="E143" s="303" t="s">
        <v>79</v>
      </c>
      <c r="F143" s="311">
        <v>84000</v>
      </c>
      <c r="G143" s="311"/>
      <c r="H143" s="288">
        <f>+F143+G143</f>
        <v>84000</v>
      </c>
      <c r="I143" s="125"/>
      <c r="K143" s="125"/>
    </row>
    <row r="144" spans="1:11" ht="30" x14ac:dyDescent="0.25">
      <c r="A144" s="301" t="s">
        <v>263</v>
      </c>
      <c r="B144" s="302" t="s">
        <v>79</v>
      </c>
      <c r="C144" s="302">
        <v>20141104</v>
      </c>
      <c r="D144" s="306" t="s">
        <v>79</v>
      </c>
      <c r="E144" s="306" t="s">
        <v>272</v>
      </c>
      <c r="F144" s="311">
        <v>500000</v>
      </c>
      <c r="G144" s="311"/>
      <c r="H144" s="288">
        <f>+F144+G144</f>
        <v>500000</v>
      </c>
      <c r="I144" s="125"/>
      <c r="K144" s="125"/>
    </row>
    <row r="145" spans="1:11" x14ac:dyDescent="0.25">
      <c r="A145" s="301"/>
      <c r="B145" s="302"/>
      <c r="C145" s="302"/>
      <c r="D145" s="306"/>
      <c r="E145" s="306"/>
      <c r="F145" s="324">
        <f>SUM(F140:F144)</f>
        <v>675705</v>
      </c>
      <c r="G145" s="311"/>
      <c r="H145" s="288"/>
      <c r="I145" s="125"/>
      <c r="K145" s="125"/>
    </row>
    <row r="147" spans="1:11" ht="18" x14ac:dyDescent="0.25">
      <c r="A147" s="312"/>
      <c r="B147" s="313"/>
      <c r="C147" s="313"/>
      <c r="D147" s="314"/>
      <c r="E147" s="314"/>
      <c r="F147" s="315"/>
      <c r="G147" s="315"/>
      <c r="H147" s="316"/>
      <c r="I147" s="125"/>
      <c r="K147" s="125"/>
    </row>
    <row r="148" spans="1:11" ht="18" x14ac:dyDescent="0.25">
      <c r="A148" s="312"/>
      <c r="B148" s="313"/>
      <c r="C148" s="313"/>
      <c r="D148" s="314"/>
      <c r="E148" s="314"/>
      <c r="F148" s="315"/>
      <c r="G148" s="315"/>
      <c r="H148" s="316"/>
      <c r="I148" s="125"/>
      <c r="K148" s="125"/>
    </row>
    <row r="149" spans="1:11" x14ac:dyDescent="0.25">
      <c r="A149" s="301"/>
      <c r="B149" s="302"/>
      <c r="C149" s="302"/>
      <c r="D149" s="306"/>
      <c r="E149" s="303"/>
      <c r="F149" s="311"/>
      <c r="G149" s="311"/>
      <c r="H149" s="288">
        <f t="shared" ref="H149:H150" si="8">+F149+G149</f>
        <v>0</v>
      </c>
      <c r="I149" s="125"/>
      <c r="K149" s="125"/>
    </row>
    <row r="150" spans="1:11" x14ac:dyDescent="0.25">
      <c r="A150" s="301"/>
      <c r="B150" s="302"/>
      <c r="C150" s="302"/>
      <c r="D150" s="306"/>
      <c r="E150" s="303"/>
      <c r="F150" s="311"/>
      <c r="G150" s="311"/>
      <c r="H150" s="288">
        <f t="shared" si="8"/>
        <v>0</v>
      </c>
      <c r="I150" s="125"/>
      <c r="K150" s="125"/>
    </row>
    <row r="151" spans="1:11" x14ac:dyDescent="0.25">
      <c r="A151" s="301"/>
      <c r="B151" s="302"/>
      <c r="C151" s="302"/>
      <c r="D151" s="306"/>
      <c r="E151" s="303"/>
      <c r="F151" s="311"/>
      <c r="G151" s="311"/>
      <c r="H151" s="288"/>
      <c r="I151" s="125"/>
      <c r="K151" s="125"/>
    </row>
    <row r="152" spans="1:11" ht="15.75" thickBot="1" x14ac:dyDescent="0.3">
      <c r="A152" s="317"/>
      <c r="B152" s="318"/>
      <c r="C152" s="318"/>
      <c r="D152" s="1124" t="s">
        <v>38</v>
      </c>
      <c r="E152" s="1125"/>
      <c r="F152" s="319">
        <f>SUM(F8:F151)</f>
        <v>30456480</v>
      </c>
      <c r="G152" s="319">
        <f t="shared" ref="G152:H152" si="9">SUM(G8:G151)</f>
        <v>26083.87</v>
      </c>
      <c r="H152" s="319">
        <f t="shared" si="9"/>
        <v>15204323.870000001</v>
      </c>
      <c r="I152" s="125"/>
      <c r="K152" s="125"/>
    </row>
    <row r="153" spans="1:11" ht="15.75" thickTop="1" x14ac:dyDescent="0.25">
      <c r="I153" s="125"/>
      <c r="K153" s="125"/>
    </row>
    <row r="154" spans="1:11" x14ac:dyDescent="0.25">
      <c r="D154" s="151"/>
      <c r="E154" s="151"/>
      <c r="F154" s="167"/>
      <c r="G154" s="167"/>
      <c r="H154" s="173">
        <f>+'[4]EGRESOS 2014'!$H$135</f>
        <v>15304323.870000001</v>
      </c>
      <c r="I154" s="125"/>
      <c r="K154" s="125"/>
    </row>
    <row r="155" spans="1:11" x14ac:dyDescent="0.25">
      <c r="D155" s="168"/>
      <c r="E155" s="151"/>
      <c r="F155" s="167"/>
      <c r="G155" s="167"/>
      <c r="H155" s="166">
        <f>+H154-H152</f>
        <v>100000</v>
      </c>
      <c r="I155" s="125"/>
      <c r="K155" s="125"/>
    </row>
    <row r="156" spans="1:11" x14ac:dyDescent="0.25">
      <c r="D156" s="168"/>
      <c r="E156" s="151"/>
      <c r="F156" s="167"/>
      <c r="G156" s="167"/>
      <c r="I156" s="125"/>
      <c r="K156" s="125"/>
    </row>
    <row r="157" spans="1:11" ht="17.25" x14ac:dyDescent="0.4">
      <c r="D157" s="1126"/>
      <c r="E157" s="1126"/>
      <c r="F157" s="169"/>
      <c r="G157" s="169"/>
      <c r="H157" s="173"/>
      <c r="I157" s="125"/>
      <c r="K157" s="125"/>
    </row>
    <row r="158" spans="1:11" ht="17.25" x14ac:dyDescent="0.4">
      <c r="D158" s="154"/>
      <c r="E158" s="154"/>
      <c r="F158" s="169"/>
      <c r="G158" s="169"/>
      <c r="H158" s="173"/>
      <c r="I158" s="125"/>
      <c r="K158" s="125"/>
    </row>
    <row r="159" spans="1:11" ht="17.25" x14ac:dyDescent="0.4">
      <c r="D159" s="151"/>
      <c r="E159" s="1126"/>
      <c r="F159" s="1126"/>
      <c r="G159" s="1126"/>
      <c r="H159" s="1126"/>
      <c r="I159" s="125"/>
      <c r="K159" s="125"/>
    </row>
    <row r="160" spans="1:11" ht="17.25" x14ac:dyDescent="0.4">
      <c r="D160" s="154"/>
      <c r="E160" s="151"/>
      <c r="F160" s="167"/>
      <c r="G160" s="167"/>
      <c r="I160" s="125"/>
      <c r="K160" s="125"/>
    </row>
    <row r="161" spans="1:11" x14ac:dyDescent="0.25">
      <c r="D161" s="168"/>
      <c r="E161" s="151"/>
      <c r="F161" s="167"/>
      <c r="G161" s="167"/>
      <c r="I161" s="125"/>
      <c r="K161" s="125"/>
    </row>
    <row r="162" spans="1:11" x14ac:dyDescent="0.25">
      <c r="D162" s="168"/>
      <c r="E162" s="151"/>
      <c r="F162" s="167"/>
      <c r="G162" s="167"/>
      <c r="I162" s="125"/>
      <c r="K162" s="125"/>
    </row>
    <row r="163" spans="1:11" x14ac:dyDescent="0.25">
      <c r="H163" s="173"/>
      <c r="I163" s="125"/>
      <c r="K163" s="125"/>
    </row>
    <row r="164" spans="1:11" x14ac:dyDescent="0.25">
      <c r="A164" s="125" t="s">
        <v>107</v>
      </c>
      <c r="D164" s="164"/>
      <c r="I164" s="125"/>
      <c r="K164" s="125"/>
    </row>
    <row r="165" spans="1:11" x14ac:dyDescent="0.25">
      <c r="D165" s="1127"/>
      <c r="E165" s="1127"/>
      <c r="F165" s="171"/>
      <c r="G165" s="171"/>
      <c r="H165" s="320"/>
      <c r="I165" s="125"/>
      <c r="K165" s="125"/>
    </row>
    <row r="166" spans="1:11" x14ac:dyDescent="0.25">
      <c r="A166" s="124"/>
      <c r="B166" s="172"/>
      <c r="C166" s="172"/>
      <c r="I166" s="125"/>
      <c r="K166" s="125"/>
    </row>
    <row r="167" spans="1:11" x14ac:dyDescent="0.25">
      <c r="A167" s="124"/>
      <c r="B167" s="172"/>
      <c r="C167" s="172"/>
      <c r="I167" s="125"/>
      <c r="K167" s="125"/>
    </row>
    <row r="168" spans="1:11" x14ac:dyDescent="0.25">
      <c r="A168" s="124"/>
      <c r="B168" s="172"/>
      <c r="C168" s="172"/>
      <c r="D168" s="164"/>
      <c r="E168" s="164"/>
      <c r="F168" s="173"/>
      <c r="G168" s="173"/>
      <c r="I168" s="125"/>
      <c r="K168" s="125"/>
    </row>
    <row r="169" spans="1:11" x14ac:dyDescent="0.25">
      <c r="A169" s="124"/>
      <c r="B169" s="172"/>
      <c r="C169" s="172"/>
      <c r="I169" s="125"/>
      <c r="K169" s="125"/>
    </row>
    <row r="170" spans="1:11" x14ac:dyDescent="0.25">
      <c r="A170" s="124"/>
      <c r="B170" s="172"/>
      <c r="C170" s="172"/>
      <c r="I170" s="125"/>
      <c r="K170" s="125"/>
    </row>
    <row r="171" spans="1:11" x14ac:dyDescent="0.25">
      <c r="A171" s="124"/>
      <c r="B171" s="172"/>
      <c r="C171" s="172"/>
      <c r="I171" s="125"/>
      <c r="K171" s="125"/>
    </row>
    <row r="172" spans="1:11" x14ac:dyDescent="0.25">
      <c r="A172" s="124"/>
      <c r="B172" s="172"/>
      <c r="C172" s="172"/>
      <c r="D172" s="128"/>
      <c r="E172" s="128"/>
      <c r="F172" s="129"/>
      <c r="G172" s="129"/>
      <c r="I172" s="125"/>
      <c r="K172" s="125"/>
    </row>
    <row r="173" spans="1:11" x14ac:dyDescent="0.25">
      <c r="A173" s="124"/>
      <c r="B173" s="172"/>
      <c r="C173" s="172"/>
      <c r="D173" s="174"/>
      <c r="E173" s="174"/>
      <c r="F173" s="175"/>
      <c r="G173" s="175"/>
      <c r="I173" s="125"/>
      <c r="K173" s="125"/>
    </row>
    <row r="174" spans="1:11" x14ac:dyDescent="0.25">
      <c r="A174" s="124"/>
      <c r="B174" s="172"/>
      <c r="C174" s="172"/>
      <c r="I174" s="125"/>
      <c r="K174" s="125"/>
    </row>
    <row r="175" spans="1:11" x14ac:dyDescent="0.25">
      <c r="A175" s="124"/>
      <c r="B175" s="172"/>
      <c r="C175" s="172"/>
      <c r="I175" s="125"/>
      <c r="K175" s="125"/>
    </row>
    <row r="176" spans="1:11" x14ac:dyDescent="0.25">
      <c r="A176" s="124"/>
      <c r="B176" s="172"/>
      <c r="C176" s="172"/>
      <c r="I176" s="125"/>
      <c r="K176" s="125"/>
    </row>
  </sheetData>
  <sortState ref="A7:H134">
    <sortCondition ref="B7:B134"/>
  </sortState>
  <mergeCells count="9">
    <mergeCell ref="I25:M25"/>
    <mergeCell ref="D152:E152"/>
    <mergeCell ref="D157:E157"/>
    <mergeCell ref="E159:H159"/>
    <mergeCell ref="D165:E165"/>
    <mergeCell ref="A1:H1"/>
    <mergeCell ref="A2:H2"/>
    <mergeCell ref="A3:H3"/>
    <mergeCell ref="A4:H4"/>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D20" sqref="D20"/>
    </sheetView>
  </sheetViews>
  <sheetFormatPr baseColWidth="10" defaultColWidth="11.42578125" defaultRowHeight="12.75" x14ac:dyDescent="0.2"/>
  <sheetData>
    <row r="1" spans="1:7" ht="15" x14ac:dyDescent="0.25">
      <c r="A1" s="279" t="s">
        <v>200</v>
      </c>
      <c r="B1" s="280" t="s">
        <v>201</v>
      </c>
      <c r="C1" s="280" t="s">
        <v>202</v>
      </c>
      <c r="D1" s="279" t="s">
        <v>203</v>
      </c>
      <c r="E1" s="279" t="s">
        <v>204</v>
      </c>
      <c r="F1" s="279" t="s">
        <v>205</v>
      </c>
      <c r="G1" s="279"/>
    </row>
    <row r="2" spans="1:7" x14ac:dyDescent="0.2">
      <c r="A2" t="s">
        <v>206</v>
      </c>
      <c r="B2" s="281">
        <f>38595*6</f>
        <v>231570</v>
      </c>
      <c r="C2" s="281"/>
      <c r="D2">
        <f>6175*6</f>
        <v>37050</v>
      </c>
      <c r="G2" s="282">
        <f>SUM(B2:E2)</f>
        <v>268620</v>
      </c>
    </row>
    <row r="3" spans="1:7" x14ac:dyDescent="0.2">
      <c r="A3" t="s">
        <v>207</v>
      </c>
      <c r="B3" s="281">
        <v>38595</v>
      </c>
      <c r="C3" s="281">
        <v>179.08</v>
      </c>
      <c r="D3">
        <v>6175</v>
      </c>
      <c r="G3" s="282">
        <f t="shared" ref="G3:G8" si="0">SUM(B3:E3)</f>
        <v>44949.08</v>
      </c>
    </row>
    <row r="4" spans="1:7" x14ac:dyDescent="0.2">
      <c r="A4" t="s">
        <v>208</v>
      </c>
      <c r="B4" s="281">
        <v>38595</v>
      </c>
      <c r="C4" s="281">
        <v>6579.08</v>
      </c>
      <c r="D4">
        <v>7720</v>
      </c>
      <c r="E4">
        <v>9655</v>
      </c>
      <c r="G4" s="282">
        <f t="shared" si="0"/>
        <v>62549.08</v>
      </c>
    </row>
    <row r="5" spans="1:7" x14ac:dyDescent="0.2">
      <c r="A5" t="s">
        <v>209</v>
      </c>
      <c r="B5" s="281">
        <v>38595</v>
      </c>
      <c r="C5" s="281">
        <v>1459.08</v>
      </c>
      <c r="D5">
        <v>6175</v>
      </c>
      <c r="F5">
        <v>141.44999999999999</v>
      </c>
      <c r="G5" s="282">
        <f t="shared" si="0"/>
        <v>46229.08</v>
      </c>
    </row>
    <row r="6" spans="1:7" x14ac:dyDescent="0.2">
      <c r="A6" t="s">
        <v>210</v>
      </c>
      <c r="B6" s="281">
        <v>38595</v>
      </c>
      <c r="C6" s="281">
        <v>179.08</v>
      </c>
      <c r="D6">
        <v>6175</v>
      </c>
      <c r="F6">
        <v>157.79</v>
      </c>
      <c r="G6" s="282">
        <f t="shared" si="0"/>
        <v>44949.08</v>
      </c>
    </row>
    <row r="7" spans="1:7" x14ac:dyDescent="0.2">
      <c r="A7" t="s">
        <v>211</v>
      </c>
      <c r="B7" s="281">
        <v>38595</v>
      </c>
      <c r="C7" s="281">
        <v>12579.08</v>
      </c>
      <c r="D7">
        <v>7775</v>
      </c>
      <c r="E7" s="281">
        <v>10000</v>
      </c>
      <c r="F7">
        <v>129.68</v>
      </c>
      <c r="G7" s="282">
        <f>SUM(B7:F7)</f>
        <v>69078.759999999995</v>
      </c>
    </row>
    <row r="8" spans="1:7" x14ac:dyDescent="0.2">
      <c r="A8" t="s">
        <v>212</v>
      </c>
      <c r="B8" s="281">
        <v>40312</v>
      </c>
      <c r="C8" s="281">
        <v>7907.04</v>
      </c>
      <c r="D8">
        <v>6450</v>
      </c>
      <c r="G8" s="282">
        <f t="shared" si="0"/>
        <v>54669.04</v>
      </c>
    </row>
    <row r="9" spans="1:7" x14ac:dyDescent="0.2">
      <c r="B9" s="283">
        <f>SUM(B2:B8)</f>
        <v>464857</v>
      </c>
      <c r="C9" s="283">
        <f t="shared" ref="C9:F9" si="1">SUM(C2:C8)</f>
        <v>28882.440000000002</v>
      </c>
      <c r="D9" s="283">
        <f t="shared" si="1"/>
        <v>77520</v>
      </c>
      <c r="E9" s="283">
        <f t="shared" si="1"/>
        <v>19655</v>
      </c>
      <c r="F9" s="283">
        <f t="shared" si="1"/>
        <v>428.92</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workbookViewId="0">
      <selection activeCell="C23" sqref="C23"/>
    </sheetView>
  </sheetViews>
  <sheetFormatPr baseColWidth="10" defaultColWidth="11.42578125" defaultRowHeight="12.75" x14ac:dyDescent="0.2"/>
  <cols>
    <col min="1" max="1" width="14.140625" bestFit="1" customWidth="1"/>
    <col min="2" max="2" width="13.28515625" style="266" customWidth="1"/>
    <col min="3" max="3" width="40.28515625" customWidth="1"/>
    <col min="4" max="4" width="30" customWidth="1"/>
    <col min="5" max="5" width="16.42578125" bestFit="1" customWidth="1"/>
  </cols>
  <sheetData>
    <row r="1" spans="1:5" ht="28.5" thickTop="1" x14ac:dyDescent="0.4">
      <c r="A1" s="1135" t="s">
        <v>9</v>
      </c>
      <c r="B1" s="1136"/>
      <c r="C1" s="1136"/>
      <c r="D1" s="1136"/>
      <c r="E1" s="1137"/>
    </row>
    <row r="2" spans="1:5" ht="15.75" thickBot="1" x14ac:dyDescent="0.3">
      <c r="A2" s="1138" t="str">
        <f>+'11 Y 12'!A2:H2</f>
        <v>NIT. 900.326.707-3</v>
      </c>
      <c r="B2" s="1139"/>
      <c r="C2" s="1139"/>
      <c r="D2" s="1139"/>
      <c r="E2" s="1140"/>
    </row>
    <row r="3" spans="1:5" ht="21" thickBot="1" x14ac:dyDescent="0.35">
      <c r="A3" s="1029" t="s">
        <v>119</v>
      </c>
      <c r="B3" s="1030"/>
      <c r="C3" s="1030"/>
      <c r="D3" s="1030"/>
      <c r="E3" s="1031"/>
    </row>
    <row r="4" spans="1:5" ht="13.5" thickBot="1" x14ac:dyDescent="0.25">
      <c r="A4" s="1032"/>
      <c r="B4" s="1033"/>
      <c r="C4" s="1033"/>
      <c r="D4" s="1033"/>
      <c r="E4" s="1034"/>
    </row>
    <row r="5" spans="1:5" ht="18.75" thickBot="1" x14ac:dyDescent="0.3">
      <c r="A5" s="218" t="s">
        <v>51</v>
      </c>
      <c r="B5" s="261"/>
      <c r="C5" s="219" t="s">
        <v>54</v>
      </c>
      <c r="D5" s="219" t="s">
        <v>55</v>
      </c>
      <c r="E5" s="220" t="s">
        <v>38</v>
      </c>
    </row>
    <row r="6" spans="1:5" ht="18" x14ac:dyDescent="0.25">
      <c r="A6" s="221" t="s">
        <v>120</v>
      </c>
      <c r="B6" s="262"/>
      <c r="C6" s="222"/>
      <c r="D6" s="222"/>
      <c r="E6" s="223"/>
    </row>
    <row r="7" spans="1:5" ht="15" x14ac:dyDescent="0.25">
      <c r="A7" s="224"/>
      <c r="B7" s="263" t="s">
        <v>198</v>
      </c>
      <c r="C7" s="147"/>
      <c r="D7" s="148"/>
      <c r="E7" s="225"/>
    </row>
    <row r="8" spans="1:5" ht="15" x14ac:dyDescent="0.25">
      <c r="A8" s="224"/>
      <c r="B8" s="264"/>
      <c r="C8" s="150"/>
      <c r="D8" s="148"/>
      <c r="E8" s="225"/>
    </row>
    <row r="9" spans="1:5" ht="15" x14ac:dyDescent="0.25">
      <c r="A9" s="226">
        <v>41410</v>
      </c>
      <c r="B9" s="265">
        <v>20131201</v>
      </c>
      <c r="C9" s="150" t="s">
        <v>193</v>
      </c>
      <c r="D9" s="141" t="s">
        <v>126</v>
      </c>
      <c r="E9" s="225">
        <v>30000</v>
      </c>
    </row>
    <row r="10" spans="1:5" ht="15" x14ac:dyDescent="0.25">
      <c r="A10" s="226">
        <v>41431</v>
      </c>
      <c r="B10" s="265">
        <v>20131201</v>
      </c>
      <c r="C10" s="150" t="s">
        <v>194</v>
      </c>
      <c r="D10" s="141" t="s">
        <v>126</v>
      </c>
      <c r="E10" s="225">
        <v>600000</v>
      </c>
    </row>
    <row r="11" spans="1:5" ht="15" x14ac:dyDescent="0.25">
      <c r="A11" s="226">
        <v>41449</v>
      </c>
      <c r="B11" s="265">
        <v>20131201</v>
      </c>
      <c r="C11" s="150" t="s">
        <v>193</v>
      </c>
      <c r="D11" s="141" t="s">
        <v>126</v>
      </c>
      <c r="E11" s="225">
        <v>30000</v>
      </c>
    </row>
    <row r="12" spans="1:5" ht="15" x14ac:dyDescent="0.25">
      <c r="A12" s="226">
        <v>41613</v>
      </c>
      <c r="B12" s="265">
        <v>20131201</v>
      </c>
      <c r="C12" s="150" t="s">
        <v>195</v>
      </c>
      <c r="D12" s="141" t="s">
        <v>126</v>
      </c>
      <c r="E12" s="225">
        <v>200000</v>
      </c>
    </row>
    <row r="13" spans="1:5" ht="15" x14ac:dyDescent="0.25">
      <c r="A13" s="226">
        <v>41619</v>
      </c>
      <c r="B13" s="265">
        <v>20131201</v>
      </c>
      <c r="C13" s="150" t="s">
        <v>145</v>
      </c>
      <c r="D13" s="141" t="s">
        <v>126</v>
      </c>
      <c r="E13" s="225">
        <v>200000</v>
      </c>
    </row>
    <row r="14" spans="1:5" ht="15" x14ac:dyDescent="0.25">
      <c r="A14" s="226">
        <v>41624</v>
      </c>
      <c r="B14" s="265">
        <v>20131201</v>
      </c>
      <c r="C14" s="150" t="s">
        <v>196</v>
      </c>
      <c r="D14" s="141" t="s">
        <v>126</v>
      </c>
      <c r="E14" s="225">
        <v>42000</v>
      </c>
    </row>
    <row r="15" spans="1:5" ht="15" x14ac:dyDescent="0.25">
      <c r="A15" s="226">
        <v>41625</v>
      </c>
      <c r="B15" s="265">
        <v>20131201</v>
      </c>
      <c r="C15" s="150" t="s">
        <v>197</v>
      </c>
      <c r="D15" s="141" t="s">
        <v>126</v>
      </c>
      <c r="E15" s="225">
        <v>100000</v>
      </c>
    </row>
    <row r="16" spans="1:5" ht="15" x14ac:dyDescent="0.25">
      <c r="A16" s="226">
        <v>41626</v>
      </c>
      <c r="B16" s="265">
        <v>20131201</v>
      </c>
      <c r="C16" s="150" t="s">
        <v>194</v>
      </c>
      <c r="D16" s="141" t="s">
        <v>126</v>
      </c>
      <c r="E16" s="144">
        <v>300000</v>
      </c>
    </row>
    <row r="17" spans="1:5" ht="15" x14ac:dyDescent="0.25">
      <c r="A17" s="224">
        <v>41321</v>
      </c>
      <c r="B17" s="264">
        <v>20131202</v>
      </c>
      <c r="C17" s="141" t="s">
        <v>123</v>
      </c>
      <c r="D17" s="142" t="s">
        <v>124</v>
      </c>
      <c r="E17" s="225">
        <v>220000</v>
      </c>
    </row>
    <row r="18" spans="1:5" ht="15" x14ac:dyDescent="0.25">
      <c r="A18" s="226">
        <v>41614</v>
      </c>
      <c r="B18" s="265">
        <v>20131203</v>
      </c>
      <c r="C18" s="141" t="s">
        <v>125</v>
      </c>
      <c r="D18" s="141" t="s">
        <v>126</v>
      </c>
      <c r="E18" s="225">
        <v>250000</v>
      </c>
    </row>
    <row r="19" spans="1:5" ht="15" x14ac:dyDescent="0.25">
      <c r="A19" s="224">
        <v>41332</v>
      </c>
      <c r="B19" s="264">
        <v>20131204</v>
      </c>
      <c r="C19" s="150" t="s">
        <v>121</v>
      </c>
      <c r="D19" s="148" t="s">
        <v>122</v>
      </c>
      <c r="E19" s="225">
        <v>3500000</v>
      </c>
    </row>
    <row r="20" spans="1:5" ht="15" x14ac:dyDescent="0.25">
      <c r="A20" s="226"/>
      <c r="B20" s="265"/>
      <c r="C20" s="141"/>
      <c r="D20" s="141"/>
      <c r="E20" s="144"/>
    </row>
    <row r="21" spans="1:5" s="81" customFormat="1" ht="21.75" customHeight="1" thickBot="1" x14ac:dyDescent="0.3">
      <c r="A21" s="267"/>
      <c r="B21" s="268"/>
      <c r="C21" s="269" t="s">
        <v>38</v>
      </c>
      <c r="D21" s="269"/>
      <c r="E21" s="270">
        <f>SUM(E7:E20)</f>
        <v>5472000</v>
      </c>
    </row>
    <row r="22" spans="1:5" ht="13.5" thickTop="1" x14ac:dyDescent="0.2"/>
  </sheetData>
  <mergeCells count="4">
    <mergeCell ref="A1:E1"/>
    <mergeCell ref="A2:E2"/>
    <mergeCell ref="A3:E3"/>
    <mergeCell ref="A4:E4"/>
  </mergeCells>
  <printOptions horizontalCentered="1" verticalCentered="1"/>
  <pageMargins left="0.39370078740157483" right="0.39370078740157483" top="0.39370078740157483" bottom="0.39370078740157483" header="0.31496062992125984" footer="0.31496062992125984"/>
  <pageSetup scale="87" orientation="portrait"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H22" sqref="H22"/>
    </sheetView>
  </sheetViews>
  <sheetFormatPr baseColWidth="10" defaultColWidth="11.42578125" defaultRowHeight="15" x14ac:dyDescent="0.3"/>
  <cols>
    <col min="1" max="1" width="13" style="15" bestFit="1" customWidth="1"/>
    <col min="2" max="7" width="11.42578125" style="244"/>
    <col min="8" max="16384" width="11.42578125" style="15"/>
  </cols>
  <sheetData>
    <row r="1" spans="1:7" ht="17.25" thickTop="1" x14ac:dyDescent="0.3">
      <c r="A1" s="1061" t="str">
        <f>+'INGRESO 13'!A1:E1</f>
        <v>FUNDACION AKAPANA</v>
      </c>
      <c r="B1" s="1062"/>
      <c r="C1" s="1062"/>
      <c r="D1" s="1062"/>
      <c r="E1" s="1062"/>
      <c r="F1" s="1062"/>
      <c r="G1" s="1063"/>
    </row>
    <row r="2" spans="1:7" ht="16.5" x14ac:dyDescent="0.3">
      <c r="A2" s="1064" t="str">
        <f>+'INGRESO 13'!A2:E2</f>
        <v>NIT. 900.326.707-3</v>
      </c>
      <c r="B2" s="1065"/>
      <c r="C2" s="1065"/>
      <c r="D2" s="1065"/>
      <c r="E2" s="1065"/>
      <c r="F2" s="1065"/>
      <c r="G2" s="1066"/>
    </row>
    <row r="3" spans="1:7" ht="16.5" x14ac:dyDescent="0.3">
      <c r="A3" s="1064" t="s">
        <v>186</v>
      </c>
      <c r="B3" s="1065"/>
      <c r="C3" s="1065"/>
      <c r="D3" s="1065"/>
      <c r="E3" s="1065"/>
      <c r="F3" s="1065"/>
      <c r="G3" s="1066"/>
    </row>
    <row r="4" spans="1:7" x14ac:dyDescent="0.3">
      <c r="A4" s="235"/>
      <c r="B4" s="236"/>
      <c r="C4" s="236"/>
      <c r="D4" s="236"/>
      <c r="E4" s="236"/>
      <c r="F4" s="236"/>
      <c r="G4" s="237"/>
    </row>
    <row r="5" spans="1:7" x14ac:dyDescent="0.3">
      <c r="A5" s="238" t="s">
        <v>174</v>
      </c>
      <c r="B5" s="239" t="s">
        <v>175</v>
      </c>
      <c r="C5" s="239" t="s">
        <v>176</v>
      </c>
      <c r="D5" s="239" t="s">
        <v>57</v>
      </c>
      <c r="E5" s="239" t="s">
        <v>177</v>
      </c>
      <c r="F5" s="239" t="s">
        <v>182</v>
      </c>
      <c r="G5" s="240"/>
    </row>
    <row r="6" spans="1:7" x14ac:dyDescent="0.3">
      <c r="A6" s="235" t="s">
        <v>178</v>
      </c>
      <c r="B6" s="236">
        <v>35163</v>
      </c>
      <c r="C6" s="236">
        <v>163.15</v>
      </c>
      <c r="D6" s="236">
        <v>5626</v>
      </c>
      <c r="E6" s="236"/>
      <c r="F6" s="236"/>
      <c r="G6" s="237">
        <f>SUM(B6:F6)</f>
        <v>40952.15</v>
      </c>
    </row>
    <row r="7" spans="1:7" x14ac:dyDescent="0.3">
      <c r="A7" s="235" t="s">
        <v>179</v>
      </c>
      <c r="B7" s="236">
        <v>35163</v>
      </c>
      <c r="C7" s="236">
        <v>163.15</v>
      </c>
      <c r="D7" s="236">
        <v>5626</v>
      </c>
      <c r="E7" s="236"/>
      <c r="F7" s="236"/>
      <c r="G7" s="237">
        <f t="shared" ref="G7:G13" si="0">SUM(B7:F7)</f>
        <v>40952.15</v>
      </c>
    </row>
    <row r="8" spans="1:7" x14ac:dyDescent="0.3">
      <c r="A8" s="235" t="s">
        <v>180</v>
      </c>
      <c r="B8" s="236">
        <v>35163</v>
      </c>
      <c r="C8" s="236">
        <v>163.15</v>
      </c>
      <c r="D8" s="236">
        <v>5626</v>
      </c>
      <c r="E8" s="236">
        <v>88.5</v>
      </c>
      <c r="F8" s="236"/>
      <c r="G8" s="237">
        <f t="shared" si="0"/>
        <v>41040.65</v>
      </c>
    </row>
    <row r="9" spans="1:7" x14ac:dyDescent="0.3">
      <c r="A9" s="235" t="s">
        <v>181</v>
      </c>
      <c r="B9" s="236">
        <v>35163</v>
      </c>
      <c r="C9" s="236">
        <v>163.15</v>
      </c>
      <c r="D9" s="236">
        <v>5626</v>
      </c>
      <c r="E9" s="236">
        <v>85.03</v>
      </c>
      <c r="F9" s="236">
        <v>0.53</v>
      </c>
      <c r="G9" s="237">
        <f t="shared" si="0"/>
        <v>41037.71</v>
      </c>
    </row>
    <row r="10" spans="1:7" x14ac:dyDescent="0.3">
      <c r="A10" s="235" t="s">
        <v>183</v>
      </c>
      <c r="B10" s="236">
        <v>35163</v>
      </c>
      <c r="C10" s="236">
        <v>3953.15</v>
      </c>
      <c r="D10" s="236">
        <v>5626</v>
      </c>
      <c r="E10" s="236"/>
      <c r="F10" s="236">
        <v>0.51</v>
      </c>
      <c r="G10" s="237">
        <f t="shared" si="0"/>
        <v>44742.66</v>
      </c>
    </row>
    <row r="11" spans="1:7" x14ac:dyDescent="0.3">
      <c r="A11" s="235" t="s">
        <v>184</v>
      </c>
      <c r="B11" s="236">
        <v>35163</v>
      </c>
      <c r="C11" s="236">
        <v>163.15</v>
      </c>
      <c r="D11" s="236">
        <v>5626</v>
      </c>
      <c r="E11" s="236"/>
      <c r="F11" s="236"/>
      <c r="G11" s="237">
        <f t="shared" si="0"/>
        <v>40952.15</v>
      </c>
    </row>
    <row r="12" spans="1:7" x14ac:dyDescent="0.3">
      <c r="A12" s="235" t="s">
        <v>185</v>
      </c>
      <c r="B12" s="236">
        <v>35163</v>
      </c>
      <c r="C12" s="236">
        <v>163.15</v>
      </c>
      <c r="D12" s="236">
        <v>5626</v>
      </c>
      <c r="E12" s="236"/>
      <c r="F12" s="236"/>
      <c r="G12" s="237">
        <f t="shared" si="0"/>
        <v>40952.15</v>
      </c>
    </row>
    <row r="13" spans="1:7" x14ac:dyDescent="0.3">
      <c r="A13" s="235" t="s">
        <v>5</v>
      </c>
      <c r="B13" s="236">
        <v>38595</v>
      </c>
      <c r="C13" s="236">
        <v>2179.08</v>
      </c>
      <c r="D13" s="236">
        <v>6175</v>
      </c>
      <c r="E13" s="236"/>
      <c r="F13" s="236"/>
      <c r="G13" s="237">
        <f t="shared" si="0"/>
        <v>46949.08</v>
      </c>
    </row>
    <row r="14" spans="1:7" ht="15.75" thickBot="1" x14ac:dyDescent="0.35">
      <c r="A14" s="241"/>
      <c r="B14" s="242">
        <f t="shared" ref="B14:G14" si="1">SUM(B6:B13)</f>
        <v>284736</v>
      </c>
      <c r="C14" s="242">
        <f t="shared" si="1"/>
        <v>7111.1299999999992</v>
      </c>
      <c r="D14" s="242">
        <f t="shared" si="1"/>
        <v>45557</v>
      </c>
      <c r="E14" s="242">
        <f t="shared" si="1"/>
        <v>173.53</v>
      </c>
      <c r="F14" s="242">
        <f t="shared" si="1"/>
        <v>1.04</v>
      </c>
      <c r="G14" s="243">
        <f t="shared" si="1"/>
        <v>337578.7</v>
      </c>
    </row>
    <row r="15" spans="1:7" ht="15.75" thickTop="1" x14ac:dyDescent="0.3"/>
  </sheetData>
  <mergeCells count="3">
    <mergeCell ref="A1:G1"/>
    <mergeCell ref="A2:G2"/>
    <mergeCell ref="A3:G3"/>
  </mergeCells>
  <pageMargins left="0.7" right="0.7" top="0.75" bottom="0.75" header="0.3" footer="0.3"/>
  <pageSetup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6"/>
  <sheetViews>
    <sheetView topLeftCell="A49" workbookViewId="0">
      <selection activeCell="B54" sqref="B54"/>
    </sheetView>
  </sheetViews>
  <sheetFormatPr baseColWidth="10" defaultColWidth="11.42578125" defaultRowHeight="15" x14ac:dyDescent="0.25"/>
  <cols>
    <col min="1" max="1" width="14.140625" style="125" bestFit="1" customWidth="1"/>
    <col min="2" max="2" width="11.5703125" style="125" bestFit="1" customWidth="1"/>
    <col min="3" max="3" width="40.28515625" style="125" bestFit="1" customWidth="1"/>
    <col min="4" max="4" width="14.5703125" style="125" customWidth="1"/>
    <col min="5" max="5" width="16.42578125" style="125" bestFit="1" customWidth="1"/>
    <col min="6" max="16384" width="11.42578125" style="125"/>
  </cols>
  <sheetData>
    <row r="1" spans="1:5" ht="28.5" thickTop="1" x14ac:dyDescent="0.4">
      <c r="A1" s="1135" t="s">
        <v>9</v>
      </c>
      <c r="B1" s="1136"/>
      <c r="C1" s="1136"/>
      <c r="D1" s="1136"/>
      <c r="E1" s="1137"/>
    </row>
    <row r="2" spans="1:5" ht="15.75" thickBot="1" x14ac:dyDescent="0.3">
      <c r="A2" s="1138" t="str">
        <f>+'[5]EGRESOS 2013'!A2:H2</f>
        <v>NIT. 900.326.707-3</v>
      </c>
      <c r="B2" s="1139"/>
      <c r="C2" s="1139"/>
      <c r="D2" s="1139"/>
      <c r="E2" s="1140"/>
    </row>
    <row r="3" spans="1:5" ht="21" thickBot="1" x14ac:dyDescent="0.35">
      <c r="A3" s="1029" t="s">
        <v>127</v>
      </c>
      <c r="B3" s="1030"/>
      <c r="C3" s="1030"/>
      <c r="D3" s="1030"/>
      <c r="E3" s="1031"/>
    </row>
    <row r="4" spans="1:5" ht="18.75" thickBot="1" x14ac:dyDescent="0.3">
      <c r="A4" s="218" t="s">
        <v>51</v>
      </c>
      <c r="B4" s="227"/>
      <c r="C4" s="219" t="s">
        <v>54</v>
      </c>
      <c r="D4" s="219" t="s">
        <v>55</v>
      </c>
      <c r="E4" s="220" t="s">
        <v>38</v>
      </c>
    </row>
    <row r="5" spans="1:5" x14ac:dyDescent="0.25">
      <c r="A5" s="224">
        <v>41659</v>
      </c>
      <c r="B5" s="228">
        <v>20140101</v>
      </c>
      <c r="C5" s="147" t="s">
        <v>128</v>
      </c>
      <c r="D5" s="147" t="s">
        <v>126</v>
      </c>
      <c r="E5" s="225">
        <v>1000000</v>
      </c>
    </row>
    <row r="6" spans="1:5" x14ac:dyDescent="0.25">
      <c r="A6" s="224">
        <v>41708</v>
      </c>
      <c r="B6" s="228">
        <v>20140301</v>
      </c>
      <c r="C6" s="147" t="s">
        <v>129</v>
      </c>
      <c r="D6" s="147" t="s">
        <v>126</v>
      </c>
      <c r="E6" s="225">
        <v>60000</v>
      </c>
    </row>
    <row r="7" spans="1:5" x14ac:dyDescent="0.25">
      <c r="A7" s="224">
        <v>41851</v>
      </c>
      <c r="B7" s="228">
        <v>20140701</v>
      </c>
      <c r="C7" s="147" t="s">
        <v>130</v>
      </c>
      <c r="D7" s="147" t="s">
        <v>126</v>
      </c>
      <c r="E7" s="225">
        <v>160000</v>
      </c>
    </row>
    <row r="8" spans="1:5" x14ac:dyDescent="0.25">
      <c r="A8" s="224">
        <v>41944</v>
      </c>
      <c r="B8" s="228">
        <v>20141102</v>
      </c>
      <c r="C8" s="147" t="s">
        <v>131</v>
      </c>
      <c r="D8" s="147" t="s">
        <v>126</v>
      </c>
      <c r="E8" s="225">
        <v>50000</v>
      </c>
    </row>
    <row r="9" spans="1:5" x14ac:dyDescent="0.25">
      <c r="A9" s="224">
        <v>41945</v>
      </c>
      <c r="B9" s="228">
        <v>20141102</v>
      </c>
      <c r="C9" s="147" t="s">
        <v>132</v>
      </c>
      <c r="D9" s="147" t="s">
        <v>126</v>
      </c>
      <c r="E9" s="225">
        <v>100000</v>
      </c>
    </row>
    <row r="10" spans="1:5" x14ac:dyDescent="0.25">
      <c r="A10" s="226">
        <v>41606</v>
      </c>
      <c r="B10" s="228">
        <v>20141103</v>
      </c>
      <c r="C10" s="141" t="s">
        <v>199</v>
      </c>
      <c r="D10" s="141" t="s">
        <v>187</v>
      </c>
      <c r="E10" s="225">
        <v>80000</v>
      </c>
    </row>
    <row r="11" spans="1:5" x14ac:dyDescent="0.25">
      <c r="A11" s="226">
        <v>41600</v>
      </c>
      <c r="B11" s="228">
        <v>20141104</v>
      </c>
      <c r="C11" s="147" t="s">
        <v>172</v>
      </c>
      <c r="D11" s="147" t="s">
        <v>126</v>
      </c>
      <c r="E11" s="225">
        <v>860000</v>
      </c>
    </row>
    <row r="12" spans="1:5" ht="15.75" x14ac:dyDescent="0.25">
      <c r="A12" s="224">
        <v>42004</v>
      </c>
      <c r="B12" s="228">
        <v>20141201</v>
      </c>
      <c r="C12" s="229" t="s">
        <v>133</v>
      </c>
      <c r="D12" s="147" t="s">
        <v>126</v>
      </c>
      <c r="E12" s="230">
        <v>40000</v>
      </c>
    </row>
    <row r="13" spans="1:5" ht="15.75" x14ac:dyDescent="0.25">
      <c r="A13" s="224">
        <v>42004</v>
      </c>
      <c r="B13" s="228">
        <v>20141201</v>
      </c>
      <c r="C13" s="231" t="s">
        <v>134</v>
      </c>
      <c r="D13" s="141" t="s">
        <v>126</v>
      </c>
      <c r="E13" s="232">
        <v>80000</v>
      </c>
    </row>
    <row r="14" spans="1:5" ht="15.75" x14ac:dyDescent="0.25">
      <c r="A14" s="224">
        <v>42004</v>
      </c>
      <c r="B14" s="228">
        <v>20141201</v>
      </c>
      <c r="C14" s="231" t="s">
        <v>135</v>
      </c>
      <c r="D14" s="141" t="s">
        <v>126</v>
      </c>
      <c r="E14" s="232">
        <v>80000</v>
      </c>
    </row>
    <row r="15" spans="1:5" ht="15.75" x14ac:dyDescent="0.25">
      <c r="A15" s="224">
        <v>42004</v>
      </c>
      <c r="B15" s="228">
        <v>20141201</v>
      </c>
      <c r="C15" s="231" t="s">
        <v>136</v>
      </c>
      <c r="D15" s="141" t="s">
        <v>126</v>
      </c>
      <c r="E15" s="232">
        <v>80000</v>
      </c>
    </row>
    <row r="16" spans="1:5" ht="15.75" x14ac:dyDescent="0.25">
      <c r="A16" s="224">
        <v>42004</v>
      </c>
      <c r="B16" s="228">
        <v>20141201</v>
      </c>
      <c r="C16" s="231" t="s">
        <v>137</v>
      </c>
      <c r="D16" s="141" t="s">
        <v>126</v>
      </c>
      <c r="E16" s="232">
        <v>80000</v>
      </c>
    </row>
    <row r="17" spans="1:5" ht="15.75" x14ac:dyDescent="0.25">
      <c r="A17" s="224">
        <v>42004</v>
      </c>
      <c r="B17" s="228">
        <v>20141201</v>
      </c>
      <c r="C17" s="231" t="s">
        <v>138</v>
      </c>
      <c r="D17" s="141" t="s">
        <v>126</v>
      </c>
      <c r="E17" s="233">
        <v>80000</v>
      </c>
    </row>
    <row r="18" spans="1:5" ht="15.75" x14ac:dyDescent="0.25">
      <c r="A18" s="224">
        <v>42004</v>
      </c>
      <c r="B18" s="228">
        <v>20141201</v>
      </c>
      <c r="C18" s="231" t="s">
        <v>139</v>
      </c>
      <c r="D18" s="141" t="s">
        <v>126</v>
      </c>
      <c r="E18" s="232">
        <v>80000</v>
      </c>
    </row>
    <row r="19" spans="1:5" ht="15.75" x14ac:dyDescent="0.25">
      <c r="A19" s="224">
        <v>42004</v>
      </c>
      <c r="B19" s="228">
        <v>20141201</v>
      </c>
      <c r="C19" s="231" t="s">
        <v>140</v>
      </c>
      <c r="D19" s="141" t="s">
        <v>126</v>
      </c>
      <c r="E19" s="232">
        <v>80000</v>
      </c>
    </row>
    <row r="20" spans="1:5" ht="15.75" x14ac:dyDescent="0.25">
      <c r="A20" s="224">
        <v>42004</v>
      </c>
      <c r="B20" s="228">
        <v>20141201</v>
      </c>
      <c r="C20" s="231" t="s">
        <v>141</v>
      </c>
      <c r="D20" s="141" t="s">
        <v>126</v>
      </c>
      <c r="E20" s="232">
        <v>80000</v>
      </c>
    </row>
    <row r="21" spans="1:5" ht="15.75" x14ac:dyDescent="0.25">
      <c r="A21" s="224">
        <v>42004</v>
      </c>
      <c r="B21" s="228">
        <v>20141201</v>
      </c>
      <c r="C21" s="231" t="s">
        <v>142</v>
      </c>
      <c r="D21" s="141" t="s">
        <v>126</v>
      </c>
      <c r="E21" s="232">
        <v>80000</v>
      </c>
    </row>
    <row r="22" spans="1:5" ht="15.75" x14ac:dyDescent="0.25">
      <c r="A22" s="224">
        <v>42004</v>
      </c>
      <c r="B22" s="228">
        <v>20141201</v>
      </c>
      <c r="C22" s="231" t="s">
        <v>143</v>
      </c>
      <c r="D22" s="141" t="s">
        <v>126</v>
      </c>
      <c r="E22" s="232">
        <v>100000</v>
      </c>
    </row>
    <row r="23" spans="1:5" ht="15.75" x14ac:dyDescent="0.25">
      <c r="A23" s="224">
        <v>42004</v>
      </c>
      <c r="B23" s="228">
        <v>20141201</v>
      </c>
      <c r="C23" s="231" t="s">
        <v>144</v>
      </c>
      <c r="D23" s="141" t="s">
        <v>126</v>
      </c>
      <c r="E23" s="234">
        <v>100000</v>
      </c>
    </row>
    <row r="24" spans="1:5" ht="15.75" x14ac:dyDescent="0.25">
      <c r="A24" s="224">
        <v>42004</v>
      </c>
      <c r="B24" s="228">
        <v>20141201</v>
      </c>
      <c r="C24" s="231" t="s">
        <v>145</v>
      </c>
      <c r="D24" s="141" t="s">
        <v>126</v>
      </c>
      <c r="E24" s="232">
        <v>150000</v>
      </c>
    </row>
    <row r="25" spans="1:5" ht="15.75" x14ac:dyDescent="0.25">
      <c r="A25" s="224">
        <v>42004</v>
      </c>
      <c r="B25" s="228">
        <v>20141201</v>
      </c>
      <c r="C25" s="231" t="s">
        <v>146</v>
      </c>
      <c r="D25" s="141" t="s">
        <v>126</v>
      </c>
      <c r="E25" s="232">
        <v>150000</v>
      </c>
    </row>
    <row r="26" spans="1:5" ht="15.75" x14ac:dyDescent="0.25">
      <c r="A26" s="224">
        <v>42004</v>
      </c>
      <c r="B26" s="228">
        <v>20141201</v>
      </c>
      <c r="C26" s="231" t="s">
        <v>147</v>
      </c>
      <c r="D26" s="141" t="s">
        <v>126</v>
      </c>
      <c r="E26" s="232">
        <v>150000</v>
      </c>
    </row>
    <row r="27" spans="1:5" ht="15.75" x14ac:dyDescent="0.25">
      <c r="A27" s="224">
        <v>42004</v>
      </c>
      <c r="B27" s="228">
        <v>20141201</v>
      </c>
      <c r="C27" s="231" t="s">
        <v>148</v>
      </c>
      <c r="D27" s="141" t="s">
        <v>126</v>
      </c>
      <c r="E27" s="233">
        <v>160000</v>
      </c>
    </row>
    <row r="28" spans="1:5" ht="15.75" x14ac:dyDescent="0.25">
      <c r="A28" s="224">
        <v>42004</v>
      </c>
      <c r="B28" s="228">
        <v>20141201</v>
      </c>
      <c r="C28" s="231" t="s">
        <v>149</v>
      </c>
      <c r="D28" s="141" t="s">
        <v>126</v>
      </c>
      <c r="E28" s="232">
        <v>160000</v>
      </c>
    </row>
    <row r="29" spans="1:5" ht="15.75" x14ac:dyDescent="0.25">
      <c r="A29" s="224">
        <v>42004</v>
      </c>
      <c r="B29" s="228">
        <v>20141201</v>
      </c>
      <c r="C29" s="231" t="s">
        <v>150</v>
      </c>
      <c r="D29" s="141" t="s">
        <v>126</v>
      </c>
      <c r="E29" s="232">
        <v>160000</v>
      </c>
    </row>
    <row r="30" spans="1:5" ht="15.75" x14ac:dyDescent="0.25">
      <c r="A30" s="224">
        <v>42004</v>
      </c>
      <c r="B30" s="228">
        <v>20141201</v>
      </c>
      <c r="C30" s="231" t="s">
        <v>151</v>
      </c>
      <c r="D30" s="141" t="s">
        <v>126</v>
      </c>
      <c r="E30" s="232">
        <v>160000</v>
      </c>
    </row>
    <row r="31" spans="1:5" ht="15.75" x14ac:dyDescent="0.25">
      <c r="A31" s="224">
        <v>42004</v>
      </c>
      <c r="B31" s="228">
        <v>20141201</v>
      </c>
      <c r="C31" s="231" t="s">
        <v>152</v>
      </c>
      <c r="D31" s="141" t="s">
        <v>126</v>
      </c>
      <c r="E31" s="232">
        <v>160000</v>
      </c>
    </row>
    <row r="32" spans="1:5" ht="15.75" x14ac:dyDescent="0.25">
      <c r="A32" s="224">
        <v>42004</v>
      </c>
      <c r="B32" s="228">
        <v>20141201</v>
      </c>
      <c r="C32" s="231" t="s">
        <v>153</v>
      </c>
      <c r="D32" s="141" t="s">
        <v>126</v>
      </c>
      <c r="E32" s="232">
        <v>160000</v>
      </c>
    </row>
    <row r="33" spans="1:5" ht="15.75" x14ac:dyDescent="0.25">
      <c r="A33" s="224">
        <v>42004</v>
      </c>
      <c r="B33" s="228">
        <v>20141201</v>
      </c>
      <c r="C33" s="231" t="s">
        <v>154</v>
      </c>
      <c r="D33" s="141" t="s">
        <v>126</v>
      </c>
      <c r="E33" s="233">
        <v>160000</v>
      </c>
    </row>
    <row r="34" spans="1:5" ht="15.75" x14ac:dyDescent="0.25">
      <c r="A34" s="224">
        <v>42004</v>
      </c>
      <c r="B34" s="228">
        <v>20141201</v>
      </c>
      <c r="C34" s="231" t="s">
        <v>155</v>
      </c>
      <c r="D34" s="141" t="s">
        <v>126</v>
      </c>
      <c r="E34" s="232">
        <v>160000</v>
      </c>
    </row>
    <row r="35" spans="1:5" ht="15.75" x14ac:dyDescent="0.25">
      <c r="A35" s="224">
        <v>42004</v>
      </c>
      <c r="B35" s="228">
        <v>20141201</v>
      </c>
      <c r="C35" s="231" t="s">
        <v>156</v>
      </c>
      <c r="D35" s="141" t="s">
        <v>126</v>
      </c>
      <c r="E35" s="232">
        <v>160000</v>
      </c>
    </row>
    <row r="36" spans="1:5" ht="15.75" x14ac:dyDescent="0.25">
      <c r="A36" s="224">
        <v>42004</v>
      </c>
      <c r="B36" s="228">
        <v>20141201</v>
      </c>
      <c r="C36" s="231" t="s">
        <v>157</v>
      </c>
      <c r="D36" s="141" t="s">
        <v>126</v>
      </c>
      <c r="E36" s="232">
        <v>160000</v>
      </c>
    </row>
    <row r="37" spans="1:5" ht="15.75" x14ac:dyDescent="0.25">
      <c r="A37" s="224">
        <v>42004</v>
      </c>
      <c r="B37" s="228">
        <v>20141201</v>
      </c>
      <c r="C37" s="231" t="s">
        <v>158</v>
      </c>
      <c r="D37" s="141" t="s">
        <v>126</v>
      </c>
      <c r="E37" s="232">
        <v>200000</v>
      </c>
    </row>
    <row r="38" spans="1:5" ht="15.75" x14ac:dyDescent="0.25">
      <c r="A38" s="224">
        <v>42004</v>
      </c>
      <c r="B38" s="228">
        <v>20141201</v>
      </c>
      <c r="C38" s="231" t="s">
        <v>159</v>
      </c>
      <c r="D38" s="141" t="s">
        <v>126</v>
      </c>
      <c r="E38" s="232">
        <v>240000</v>
      </c>
    </row>
    <row r="39" spans="1:5" ht="15.75" x14ac:dyDescent="0.25">
      <c r="A39" s="224">
        <v>42004</v>
      </c>
      <c r="B39" s="228">
        <v>20141201</v>
      </c>
      <c r="C39" s="231" t="s">
        <v>160</v>
      </c>
      <c r="D39" s="141" t="s">
        <v>126</v>
      </c>
      <c r="E39" s="232">
        <v>240000</v>
      </c>
    </row>
    <row r="40" spans="1:5" ht="15.75" x14ac:dyDescent="0.25">
      <c r="A40" s="224">
        <v>42004</v>
      </c>
      <c r="B40" s="228">
        <v>20141201</v>
      </c>
      <c r="C40" s="231" t="s">
        <v>161</v>
      </c>
      <c r="D40" s="141" t="s">
        <v>126</v>
      </c>
      <c r="E40" s="232">
        <v>240000</v>
      </c>
    </row>
    <row r="41" spans="1:5" ht="15.75" x14ac:dyDescent="0.25">
      <c r="A41" s="224">
        <v>42004</v>
      </c>
      <c r="B41" s="228">
        <v>20141201</v>
      </c>
      <c r="C41" s="231" t="s">
        <v>162</v>
      </c>
      <c r="D41" s="141" t="s">
        <v>126</v>
      </c>
      <c r="E41" s="233">
        <v>240000</v>
      </c>
    </row>
    <row r="42" spans="1:5" ht="15.75" x14ac:dyDescent="0.25">
      <c r="A42" s="224">
        <v>42004</v>
      </c>
      <c r="B42" s="228">
        <v>20141201</v>
      </c>
      <c r="C42" s="231" t="s">
        <v>163</v>
      </c>
      <c r="D42" s="141" t="s">
        <v>126</v>
      </c>
      <c r="E42" s="233">
        <v>240000</v>
      </c>
    </row>
    <row r="43" spans="1:5" ht="15.75" x14ac:dyDescent="0.25">
      <c r="A43" s="224">
        <v>42004</v>
      </c>
      <c r="B43" s="228">
        <v>20141201</v>
      </c>
      <c r="C43" s="231" t="s">
        <v>164</v>
      </c>
      <c r="D43" s="141" t="s">
        <v>126</v>
      </c>
      <c r="E43" s="233">
        <v>240000</v>
      </c>
    </row>
    <row r="44" spans="1:5" ht="15.75" x14ac:dyDescent="0.25">
      <c r="A44" s="224">
        <v>42004</v>
      </c>
      <c r="B44" s="228">
        <v>20141201</v>
      </c>
      <c r="C44" s="231" t="s">
        <v>165</v>
      </c>
      <c r="D44" s="141" t="s">
        <v>126</v>
      </c>
      <c r="E44" s="233">
        <v>240000</v>
      </c>
    </row>
    <row r="45" spans="1:5" ht="15.75" x14ac:dyDescent="0.25">
      <c r="A45" s="224">
        <v>42004</v>
      </c>
      <c r="B45" s="228">
        <v>20141201</v>
      </c>
      <c r="C45" s="231" t="s">
        <v>166</v>
      </c>
      <c r="D45" s="141" t="s">
        <v>126</v>
      </c>
      <c r="E45" s="232">
        <v>240000</v>
      </c>
    </row>
    <row r="46" spans="1:5" ht="15.75" x14ac:dyDescent="0.25">
      <c r="A46" s="224">
        <v>42004</v>
      </c>
      <c r="B46" s="228">
        <v>20141201</v>
      </c>
      <c r="C46" s="231" t="s">
        <v>167</v>
      </c>
      <c r="D46" s="141" t="s">
        <v>126</v>
      </c>
      <c r="E46" s="232">
        <v>240000</v>
      </c>
    </row>
    <row r="47" spans="1:5" ht="15.75" x14ac:dyDescent="0.25">
      <c r="A47" s="224">
        <v>42004</v>
      </c>
      <c r="B47" s="228">
        <v>20141201</v>
      </c>
      <c r="C47" s="231" t="s">
        <v>168</v>
      </c>
      <c r="D47" s="141" t="s">
        <v>126</v>
      </c>
      <c r="E47" s="232">
        <f>750000-60000-250000</f>
        <v>440000</v>
      </c>
    </row>
    <row r="48" spans="1:5" ht="15.75" x14ac:dyDescent="0.25">
      <c r="A48" s="224">
        <v>42004</v>
      </c>
      <c r="B48" s="228">
        <v>20141201</v>
      </c>
      <c r="C48" s="231" t="s">
        <v>169</v>
      </c>
      <c r="D48" s="141" t="s">
        <v>126</v>
      </c>
      <c r="E48" s="233">
        <v>480000</v>
      </c>
    </row>
    <row r="49" spans="1:5" ht="15.75" x14ac:dyDescent="0.25">
      <c r="A49" s="224">
        <v>42004</v>
      </c>
      <c r="B49" s="228">
        <v>20141201</v>
      </c>
      <c r="C49" s="231" t="s">
        <v>170</v>
      </c>
      <c r="D49" s="141" t="s">
        <v>126</v>
      </c>
      <c r="E49" s="232">
        <v>500000</v>
      </c>
    </row>
    <row r="50" spans="1:5" ht="15.75" x14ac:dyDescent="0.25">
      <c r="A50" s="224">
        <v>42004</v>
      </c>
      <c r="B50" s="228">
        <v>20141201</v>
      </c>
      <c r="C50" s="231" t="s">
        <v>169</v>
      </c>
      <c r="D50" s="141" t="s">
        <v>126</v>
      </c>
      <c r="E50" s="233">
        <f>25000*26</f>
        <v>650000</v>
      </c>
    </row>
    <row r="51" spans="1:5" ht="15.75" x14ac:dyDescent="0.25">
      <c r="A51" s="224">
        <v>42004</v>
      </c>
      <c r="B51" s="228">
        <v>20141201</v>
      </c>
      <c r="C51" s="231" t="s">
        <v>171</v>
      </c>
      <c r="D51" s="141" t="s">
        <v>126</v>
      </c>
      <c r="E51" s="233">
        <v>750000</v>
      </c>
    </row>
    <row r="52" spans="1:5" ht="15.75" x14ac:dyDescent="0.25">
      <c r="A52" s="224">
        <v>42004</v>
      </c>
      <c r="B52" s="228">
        <v>20141201</v>
      </c>
      <c r="C52" s="231" t="s">
        <v>172</v>
      </c>
      <c r="D52" s="141" t="s">
        <v>126</v>
      </c>
      <c r="E52" s="232">
        <v>860000</v>
      </c>
    </row>
    <row r="53" spans="1:5" ht="15.75" x14ac:dyDescent="0.25">
      <c r="A53" s="224">
        <v>42004</v>
      </c>
      <c r="B53" s="228">
        <v>20141201</v>
      </c>
      <c r="C53" s="231" t="s">
        <v>121</v>
      </c>
      <c r="D53" s="141" t="s">
        <v>126</v>
      </c>
      <c r="E53" s="232">
        <v>1500000</v>
      </c>
    </row>
    <row r="54" spans="1:5" ht="15.75" x14ac:dyDescent="0.25">
      <c r="A54" s="224">
        <v>42004</v>
      </c>
      <c r="B54" s="228">
        <v>20141201</v>
      </c>
      <c r="C54" s="231" t="s">
        <v>173</v>
      </c>
      <c r="D54" s="141" t="s">
        <v>126</v>
      </c>
      <c r="E54" s="234">
        <v>3500000</v>
      </c>
    </row>
    <row r="55" spans="1:5" ht="16.5" thickBot="1" x14ac:dyDescent="0.3">
      <c r="A55" s="271"/>
      <c r="B55" s="127"/>
      <c r="C55" s="272"/>
      <c r="D55" s="200"/>
      <c r="E55" s="273"/>
    </row>
    <row r="56" spans="1:5" ht="15.75" thickBot="1" x14ac:dyDescent="0.3">
      <c r="A56" s="274"/>
      <c r="B56" s="275"/>
      <c r="C56" s="1141" t="s">
        <v>38</v>
      </c>
      <c r="D56" s="1142"/>
      <c r="E56" s="276">
        <f>SUM(E5:E55)</f>
        <v>16360000</v>
      </c>
    </row>
  </sheetData>
  <mergeCells count="4">
    <mergeCell ref="A1:E1"/>
    <mergeCell ref="A2:E2"/>
    <mergeCell ref="A3:E3"/>
    <mergeCell ref="C56:D56"/>
  </mergeCells>
  <printOptions horizontalCentered="1" verticalCentered="1"/>
  <pageMargins left="0.39370078740157483" right="0.39370078740157483" top="0.39370078740157483" bottom="0.39370078740157483" header="0.31496062992125984" footer="0.31496062992125984"/>
  <pageSetup scale="82"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2"/>
  <sheetViews>
    <sheetView workbookViewId="0">
      <selection activeCell="D10" sqref="D10"/>
    </sheetView>
  </sheetViews>
  <sheetFormatPr baseColWidth="10" defaultColWidth="11.42578125" defaultRowHeight="21.75" customHeight="1" x14ac:dyDescent="0.25"/>
  <cols>
    <col min="1" max="1" width="16.140625" style="125" customWidth="1"/>
    <col min="2" max="2" width="18" style="165" customWidth="1"/>
    <col min="3" max="3" width="11.5703125" style="165" bestFit="1" customWidth="1"/>
    <col min="4" max="4" width="29.140625" style="124" bestFit="1" customWidth="1"/>
    <col min="5" max="5" width="23.42578125" style="124" bestFit="1" customWidth="1"/>
    <col min="6" max="6" width="17.85546875" style="166" bestFit="1" customWidth="1"/>
    <col min="7" max="7" width="10.5703125" style="124" bestFit="1" customWidth="1"/>
    <col min="8" max="8" width="14.140625" style="155" bestFit="1" customWidth="1"/>
    <col min="9" max="9" width="16.85546875" style="124" bestFit="1" customWidth="1"/>
    <col min="10" max="10" width="13.42578125" style="125" bestFit="1" customWidth="1"/>
    <col min="11" max="11" width="14.140625" style="126" bestFit="1" customWidth="1"/>
    <col min="12" max="16384" width="11.42578125" style="125"/>
  </cols>
  <sheetData>
    <row r="1" spans="1:13" ht="21.75" customHeight="1" thickTop="1" x14ac:dyDescent="0.4">
      <c r="A1" s="1118" t="s">
        <v>9</v>
      </c>
      <c r="B1" s="1119"/>
      <c r="C1" s="1119"/>
      <c r="D1" s="1119"/>
      <c r="E1" s="1119"/>
      <c r="F1" s="1119"/>
      <c r="G1" s="1119"/>
      <c r="H1" s="1120"/>
    </row>
    <row r="2" spans="1:13" ht="21.75" customHeight="1" thickBot="1" x14ac:dyDescent="0.3">
      <c r="A2" s="1121" t="str">
        <f>+'12 Y 13'!A2:H2</f>
        <v>NIT. 900.326.707-3</v>
      </c>
      <c r="B2" s="1122"/>
      <c r="C2" s="1122"/>
      <c r="D2" s="1122"/>
      <c r="E2" s="1122"/>
      <c r="F2" s="1122"/>
      <c r="G2" s="1122"/>
      <c r="H2" s="1123"/>
    </row>
    <row r="3" spans="1:13" ht="21.75" customHeight="1" thickBot="1" x14ac:dyDescent="0.35">
      <c r="A3" s="1029" t="s">
        <v>50</v>
      </c>
      <c r="B3" s="1030"/>
      <c r="C3" s="1030"/>
      <c r="D3" s="1030"/>
      <c r="E3" s="1030"/>
      <c r="F3" s="1030"/>
      <c r="G3" s="1030"/>
      <c r="H3" s="1031"/>
    </row>
    <row r="4" spans="1:13" s="137" customFormat="1" ht="36.75" thickBot="1" x14ac:dyDescent="0.3">
      <c r="A4" s="131" t="s">
        <v>51</v>
      </c>
      <c r="B4" s="132" t="s">
        <v>52</v>
      </c>
      <c r="C4" s="132" t="s">
        <v>53</v>
      </c>
      <c r="D4" s="133" t="s">
        <v>54</v>
      </c>
      <c r="E4" s="133" t="s">
        <v>55</v>
      </c>
      <c r="F4" s="134" t="s">
        <v>56</v>
      </c>
      <c r="G4" s="133" t="s">
        <v>57</v>
      </c>
      <c r="H4" s="135" t="s">
        <v>38</v>
      </c>
      <c r="I4" s="136"/>
      <c r="K4" s="138"/>
    </row>
    <row r="5" spans="1:13" s="137" customFormat="1" ht="21.75" customHeight="1" x14ac:dyDescent="0.25">
      <c r="A5" s="189"/>
      <c r="B5" s="190"/>
      <c r="C5" s="190"/>
      <c r="D5" s="191"/>
      <c r="E5" s="191"/>
      <c r="F5" s="192"/>
      <c r="G5" s="191"/>
      <c r="H5" s="193"/>
      <c r="I5" s="136"/>
      <c r="K5" s="138"/>
    </row>
    <row r="6" spans="1:13" s="137" customFormat="1" ht="21.75" customHeight="1" x14ac:dyDescent="0.25">
      <c r="A6" s="194" t="s">
        <v>76</v>
      </c>
      <c r="B6" s="176">
        <v>513095</v>
      </c>
      <c r="C6" s="176">
        <v>20131101</v>
      </c>
      <c r="D6" s="197" t="s">
        <v>77</v>
      </c>
      <c r="E6" s="200" t="s">
        <v>81</v>
      </c>
      <c r="F6" s="201">
        <v>75000</v>
      </c>
      <c r="G6" s="206"/>
      <c r="H6" s="130">
        <f>+F6+G6</f>
        <v>75000</v>
      </c>
      <c r="I6" s="136"/>
      <c r="K6" s="138"/>
    </row>
    <row r="7" spans="1:13" s="137" customFormat="1" ht="21.75" customHeight="1" x14ac:dyDescent="0.25">
      <c r="A7" s="194"/>
      <c r="B7" s="176"/>
      <c r="C7" s="176"/>
      <c r="D7" s="197"/>
      <c r="E7" s="200"/>
      <c r="F7" s="214">
        <f>+F6</f>
        <v>75000</v>
      </c>
      <c r="G7" s="206"/>
      <c r="H7" s="130"/>
      <c r="I7" s="136"/>
      <c r="K7" s="138"/>
    </row>
    <row r="8" spans="1:13" ht="21.75" customHeight="1" x14ac:dyDescent="0.25">
      <c r="A8" s="139">
        <v>41552</v>
      </c>
      <c r="B8" s="140">
        <v>513525</v>
      </c>
      <c r="C8" s="140">
        <v>20130501</v>
      </c>
      <c r="D8" s="141" t="s">
        <v>59</v>
      </c>
      <c r="E8" s="141" t="s">
        <v>68</v>
      </c>
      <c r="F8" s="177">
        <v>212840</v>
      </c>
      <c r="G8" s="143"/>
      <c r="H8" s="144">
        <f>+F8+G8</f>
        <v>212840</v>
      </c>
    </row>
    <row r="9" spans="1:13" ht="21.75" customHeight="1" x14ac:dyDescent="0.25">
      <c r="A9" s="145">
        <v>41339</v>
      </c>
      <c r="B9" s="146">
        <v>513525</v>
      </c>
      <c r="C9" s="140">
        <v>20130601</v>
      </c>
      <c r="D9" s="141" t="s">
        <v>59</v>
      </c>
      <c r="E9" s="142" t="s">
        <v>68</v>
      </c>
      <c r="F9" s="177">
        <v>351250</v>
      </c>
      <c r="G9" s="143"/>
      <c r="H9" s="144">
        <f>+F9+G9</f>
        <v>351250</v>
      </c>
    </row>
    <row r="10" spans="1:13" ht="21.75" customHeight="1" x14ac:dyDescent="0.25">
      <c r="A10" s="139" t="s">
        <v>73</v>
      </c>
      <c r="B10" s="140">
        <v>513525</v>
      </c>
      <c r="C10" s="140">
        <v>20130801</v>
      </c>
      <c r="D10" s="142" t="s">
        <v>59</v>
      </c>
      <c r="E10" s="141" t="s">
        <v>68</v>
      </c>
      <c r="F10" s="177">
        <v>477780</v>
      </c>
      <c r="G10" s="163"/>
      <c r="H10" s="144">
        <f>+F10+G10</f>
        <v>477780</v>
      </c>
    </row>
    <row r="11" spans="1:13" ht="21.75" customHeight="1" x14ac:dyDescent="0.25">
      <c r="A11" s="145" t="s">
        <v>86</v>
      </c>
      <c r="B11" s="146">
        <v>513525</v>
      </c>
      <c r="C11" s="146">
        <v>20131201</v>
      </c>
      <c r="D11" s="142" t="s">
        <v>84</v>
      </c>
      <c r="E11" s="141" t="s">
        <v>68</v>
      </c>
      <c r="F11" s="177">
        <v>171650</v>
      </c>
      <c r="G11" s="163"/>
      <c r="H11" s="144">
        <f>+F11+G11</f>
        <v>171650</v>
      </c>
    </row>
    <row r="12" spans="1:13" ht="21.75" customHeight="1" x14ac:dyDescent="0.25">
      <c r="A12" s="145"/>
      <c r="B12" s="140"/>
      <c r="C12" s="140"/>
      <c r="D12" s="148"/>
      <c r="E12" s="147"/>
      <c r="F12" s="215">
        <f>SUM(F8:F11)</f>
        <v>1213520</v>
      </c>
      <c r="G12" s="163"/>
      <c r="H12" s="144"/>
    </row>
    <row r="13" spans="1:13" ht="21.75" customHeight="1" x14ac:dyDescent="0.25">
      <c r="A13" s="145" t="s">
        <v>58</v>
      </c>
      <c r="B13" s="140">
        <v>513530</v>
      </c>
      <c r="C13" s="140">
        <v>20130101</v>
      </c>
      <c r="D13" s="147" t="s">
        <v>59</v>
      </c>
      <c r="E13" s="148" t="s">
        <v>60</v>
      </c>
      <c r="F13" s="177">
        <v>44040</v>
      </c>
      <c r="G13" s="143"/>
      <c r="H13" s="144">
        <f t="shared" ref="H13:H20" si="0">+F13+G13</f>
        <v>44040</v>
      </c>
      <c r="J13" s="124"/>
      <c r="K13" s="124"/>
      <c r="L13" s="124"/>
      <c r="M13" s="149"/>
    </row>
    <row r="14" spans="1:13" ht="21.75" customHeight="1" x14ac:dyDescent="0.25">
      <c r="A14" s="145" t="s">
        <v>62</v>
      </c>
      <c r="B14" s="146">
        <v>513530</v>
      </c>
      <c r="C14" s="146">
        <v>20130101</v>
      </c>
      <c r="D14" s="141" t="s">
        <v>59</v>
      </c>
      <c r="E14" s="148" t="s">
        <v>60</v>
      </c>
      <c r="F14" s="177">
        <v>44140</v>
      </c>
      <c r="G14" s="143"/>
      <c r="H14" s="144">
        <f t="shared" si="0"/>
        <v>44140</v>
      </c>
      <c r="I14" s="151"/>
      <c r="J14" s="151"/>
      <c r="K14" s="151"/>
      <c r="L14" s="151"/>
      <c r="M14" s="152"/>
    </row>
    <row r="15" spans="1:13" ht="21.75" customHeight="1" x14ac:dyDescent="0.25">
      <c r="A15" s="145">
        <v>41552</v>
      </c>
      <c r="B15" s="146">
        <v>513530</v>
      </c>
      <c r="C15" s="146">
        <v>20130501</v>
      </c>
      <c r="D15" s="141" t="s">
        <v>59</v>
      </c>
      <c r="E15" s="141" t="s">
        <v>60</v>
      </c>
      <c r="F15" s="177">
        <v>23930</v>
      </c>
      <c r="G15" s="143"/>
      <c r="H15" s="144">
        <f t="shared" si="0"/>
        <v>23930</v>
      </c>
      <c r="I15" s="151"/>
      <c r="J15" s="151"/>
      <c r="K15" s="151"/>
      <c r="L15" s="151"/>
      <c r="M15" s="149"/>
    </row>
    <row r="16" spans="1:13" ht="21.75" customHeight="1" x14ac:dyDescent="0.25">
      <c r="A16" s="145">
        <v>41339</v>
      </c>
      <c r="B16" s="146">
        <v>513530</v>
      </c>
      <c r="C16" s="146">
        <v>20130601</v>
      </c>
      <c r="D16" s="141" t="s">
        <v>59</v>
      </c>
      <c r="E16" s="141" t="s">
        <v>60</v>
      </c>
      <c r="F16" s="177">
        <v>75300</v>
      </c>
      <c r="G16" s="143"/>
      <c r="H16" s="144">
        <f t="shared" si="0"/>
        <v>75300</v>
      </c>
      <c r="I16" s="151"/>
      <c r="J16" s="151"/>
      <c r="K16" s="151"/>
      <c r="L16" s="151"/>
      <c r="M16" s="149"/>
    </row>
    <row r="17" spans="1:13" ht="21.75" customHeight="1" x14ac:dyDescent="0.4">
      <c r="A17" s="145" t="s">
        <v>73</v>
      </c>
      <c r="B17" s="146">
        <v>513530</v>
      </c>
      <c r="C17" s="146">
        <v>20130801</v>
      </c>
      <c r="D17" s="142" t="s">
        <v>59</v>
      </c>
      <c r="E17" s="141" t="s">
        <v>60</v>
      </c>
      <c r="F17" s="177">
        <v>52270</v>
      </c>
      <c r="G17" s="163"/>
      <c r="H17" s="144">
        <f t="shared" si="0"/>
        <v>52270</v>
      </c>
      <c r="I17" s="153"/>
      <c r="J17" s="153"/>
      <c r="K17" s="153"/>
      <c r="L17" s="153"/>
      <c r="M17" s="152"/>
    </row>
    <row r="18" spans="1:13" ht="21.75" customHeight="1" x14ac:dyDescent="0.4">
      <c r="A18" s="145" t="s">
        <v>74</v>
      </c>
      <c r="B18" s="146">
        <v>513530</v>
      </c>
      <c r="C18" s="146">
        <v>20130901</v>
      </c>
      <c r="D18" s="142" t="s">
        <v>59</v>
      </c>
      <c r="E18" s="141" t="s">
        <v>60</v>
      </c>
      <c r="F18" s="177">
        <v>65010</v>
      </c>
      <c r="G18" s="163"/>
      <c r="H18" s="144">
        <f t="shared" si="0"/>
        <v>65010</v>
      </c>
      <c r="I18" s="153"/>
      <c r="J18" s="153"/>
      <c r="K18" s="153"/>
      <c r="L18" s="153"/>
      <c r="M18" s="152"/>
    </row>
    <row r="19" spans="1:13" ht="21.75" customHeight="1" x14ac:dyDescent="0.4">
      <c r="A19" s="145" t="s">
        <v>75</v>
      </c>
      <c r="B19" s="146">
        <v>513530</v>
      </c>
      <c r="C19" s="146">
        <v>20131001</v>
      </c>
      <c r="D19" s="142" t="s">
        <v>59</v>
      </c>
      <c r="E19" s="141" t="s">
        <v>60</v>
      </c>
      <c r="F19" s="177">
        <v>65090</v>
      </c>
      <c r="G19" s="163"/>
      <c r="H19" s="144">
        <f t="shared" si="0"/>
        <v>65090</v>
      </c>
      <c r="I19" s="1134"/>
      <c r="J19" s="1126"/>
      <c r="K19" s="1126"/>
      <c r="L19" s="1126"/>
      <c r="M19" s="1126"/>
    </row>
    <row r="20" spans="1:13" ht="21.75" customHeight="1" x14ac:dyDescent="0.25">
      <c r="A20" s="145" t="s">
        <v>85</v>
      </c>
      <c r="B20" s="146">
        <v>513530</v>
      </c>
      <c r="C20" s="146">
        <v>20131201</v>
      </c>
      <c r="D20" s="142" t="s">
        <v>84</v>
      </c>
      <c r="E20" s="141" t="s">
        <v>60</v>
      </c>
      <c r="F20" s="177">
        <v>72280</v>
      </c>
      <c r="G20" s="163"/>
      <c r="H20" s="144">
        <f t="shared" si="0"/>
        <v>72280</v>
      </c>
      <c r="I20" s="151"/>
      <c r="J20" s="151"/>
      <c r="K20" s="151"/>
      <c r="L20" s="151"/>
      <c r="M20" s="155"/>
    </row>
    <row r="21" spans="1:13" ht="21.75" customHeight="1" x14ac:dyDescent="0.25">
      <c r="A21" s="145"/>
      <c r="B21" s="146"/>
      <c r="C21" s="146"/>
      <c r="D21" s="142"/>
      <c r="E21" s="141"/>
      <c r="F21" s="215">
        <f>SUM(F13:F20)</f>
        <v>442060</v>
      </c>
      <c r="G21" s="163"/>
      <c r="H21" s="144"/>
      <c r="I21" s="151"/>
      <c r="J21" s="151"/>
      <c r="K21" s="151"/>
      <c r="L21" s="151"/>
      <c r="M21" s="155"/>
    </row>
    <row r="22" spans="1:13" ht="21.75" customHeight="1" x14ac:dyDescent="0.25">
      <c r="A22" s="145">
        <v>41339</v>
      </c>
      <c r="B22" s="146">
        <v>513535</v>
      </c>
      <c r="C22" s="146">
        <v>20130601</v>
      </c>
      <c r="D22" s="141" t="s">
        <v>59</v>
      </c>
      <c r="E22" s="141" t="s">
        <v>71</v>
      </c>
      <c r="F22" s="177">
        <v>134000</v>
      </c>
      <c r="G22" s="143"/>
      <c r="H22" s="144">
        <f t="shared" ref="H22:H28" si="1">+F22+G22</f>
        <v>134000</v>
      </c>
      <c r="I22" s="151"/>
      <c r="J22" s="151"/>
      <c r="K22" s="151"/>
      <c r="L22" s="151"/>
      <c r="M22" s="149"/>
    </row>
    <row r="23" spans="1:13" ht="21.75" customHeight="1" x14ac:dyDescent="0.25">
      <c r="A23" s="145" t="s">
        <v>72</v>
      </c>
      <c r="B23" s="146">
        <v>513535</v>
      </c>
      <c r="C23" s="146">
        <v>20130701</v>
      </c>
      <c r="D23" s="142" t="s">
        <v>59</v>
      </c>
      <c r="E23" s="141" t="s">
        <v>71</v>
      </c>
      <c r="F23" s="177">
        <v>122829</v>
      </c>
      <c r="G23" s="143"/>
      <c r="H23" s="144">
        <f t="shared" si="1"/>
        <v>122829</v>
      </c>
      <c r="I23" s="151"/>
      <c r="J23" s="151"/>
      <c r="K23" s="151"/>
      <c r="L23" s="151"/>
      <c r="M23" s="149"/>
    </row>
    <row r="24" spans="1:13" ht="21.75" customHeight="1" x14ac:dyDescent="0.25">
      <c r="A24" s="145" t="s">
        <v>73</v>
      </c>
      <c r="B24" s="146">
        <v>513535</v>
      </c>
      <c r="C24" s="146">
        <v>20130801</v>
      </c>
      <c r="D24" s="142" t="s">
        <v>59</v>
      </c>
      <c r="E24" s="141" t="s">
        <v>71</v>
      </c>
      <c r="F24" s="177">
        <v>127405</v>
      </c>
      <c r="G24" s="163"/>
      <c r="H24" s="144">
        <f t="shared" si="1"/>
        <v>127405</v>
      </c>
      <c r="J24" s="124"/>
      <c r="K24" s="124"/>
      <c r="L24" s="124"/>
      <c r="M24" s="152"/>
    </row>
    <row r="25" spans="1:13" s="156" customFormat="1" ht="21.75" customHeight="1" x14ac:dyDescent="0.25">
      <c r="A25" s="145" t="s">
        <v>74</v>
      </c>
      <c r="B25" s="146">
        <v>513535</v>
      </c>
      <c r="C25" s="146">
        <v>20130901</v>
      </c>
      <c r="D25" s="142" t="s">
        <v>59</v>
      </c>
      <c r="E25" s="141" t="s">
        <v>71</v>
      </c>
      <c r="F25" s="177">
        <v>194495</v>
      </c>
      <c r="G25" s="163"/>
      <c r="H25" s="144">
        <f t="shared" si="1"/>
        <v>194495</v>
      </c>
      <c r="I25" s="124"/>
      <c r="J25" s="124"/>
      <c r="K25" s="124"/>
      <c r="L25" s="124"/>
      <c r="M25" s="149"/>
    </row>
    <row r="26" spans="1:13" ht="21.75" customHeight="1" x14ac:dyDescent="0.25">
      <c r="A26" s="157" t="s">
        <v>76</v>
      </c>
      <c r="B26" s="158">
        <v>513535</v>
      </c>
      <c r="C26" s="158">
        <v>20131101</v>
      </c>
      <c r="D26" s="159" t="s">
        <v>77</v>
      </c>
      <c r="E26" s="160" t="s">
        <v>82</v>
      </c>
      <c r="F26" s="203">
        <v>35000</v>
      </c>
      <c r="G26" s="208"/>
      <c r="H26" s="144">
        <f t="shared" si="1"/>
        <v>35000</v>
      </c>
      <c r="I26" s="161"/>
      <c r="J26" s="161"/>
      <c r="K26" s="161"/>
      <c r="L26" s="161"/>
      <c r="M26" s="162"/>
    </row>
    <row r="27" spans="1:13" ht="21.75" customHeight="1" x14ac:dyDescent="0.25">
      <c r="A27" s="157" t="s">
        <v>83</v>
      </c>
      <c r="B27" s="158">
        <v>513535</v>
      </c>
      <c r="C27" s="158">
        <v>20131201</v>
      </c>
      <c r="D27" s="159" t="s">
        <v>84</v>
      </c>
      <c r="E27" s="160" t="s">
        <v>71</v>
      </c>
      <c r="F27" s="177">
        <v>167616</v>
      </c>
      <c r="G27" s="163"/>
      <c r="H27" s="144">
        <f t="shared" si="1"/>
        <v>167616</v>
      </c>
      <c r="J27" s="124"/>
      <c r="K27" s="124"/>
      <c r="L27" s="124"/>
      <c r="M27" s="149"/>
    </row>
    <row r="28" spans="1:13" ht="21.75" customHeight="1" x14ac:dyDescent="0.25">
      <c r="A28" s="157" t="s">
        <v>96</v>
      </c>
      <c r="B28" s="158">
        <v>513535</v>
      </c>
      <c r="C28" s="158">
        <v>20131203</v>
      </c>
      <c r="D28" s="159" t="s">
        <v>100</v>
      </c>
      <c r="E28" s="160" t="s">
        <v>101</v>
      </c>
      <c r="F28" s="204">
        <v>35000</v>
      </c>
      <c r="G28" s="209"/>
      <c r="H28" s="144">
        <f t="shared" si="1"/>
        <v>35000</v>
      </c>
      <c r="I28" s="164"/>
      <c r="J28" s="164"/>
      <c r="K28" s="164"/>
      <c r="L28" s="164"/>
      <c r="M28" s="149"/>
    </row>
    <row r="29" spans="1:13" ht="21.75" customHeight="1" x14ac:dyDescent="0.25">
      <c r="A29" s="157"/>
      <c r="B29" s="158"/>
      <c r="C29" s="158"/>
      <c r="D29" s="159"/>
      <c r="E29" s="160"/>
      <c r="F29" s="216">
        <f>SUM(F22:F28)</f>
        <v>816345</v>
      </c>
      <c r="G29" s="209"/>
      <c r="H29" s="144"/>
      <c r="I29" s="164"/>
      <c r="J29" s="164"/>
      <c r="K29" s="164"/>
      <c r="L29" s="164"/>
      <c r="M29" s="149"/>
    </row>
    <row r="30" spans="1:13" ht="21.75" customHeight="1" x14ac:dyDescent="0.25">
      <c r="A30" s="157" t="s">
        <v>87</v>
      </c>
      <c r="B30" s="158">
        <v>513550</v>
      </c>
      <c r="C30" s="158">
        <v>20131202</v>
      </c>
      <c r="D30" s="159" t="s">
        <v>88</v>
      </c>
      <c r="E30" s="160" t="s">
        <v>89</v>
      </c>
      <c r="F30" s="177">
        <v>400000</v>
      </c>
      <c r="G30" s="163"/>
      <c r="H30" s="144">
        <f>+F30+G30</f>
        <v>400000</v>
      </c>
      <c r="J30" s="124"/>
      <c r="K30" s="124"/>
      <c r="L30" s="124"/>
      <c r="M30" s="149"/>
    </row>
    <row r="31" spans="1:13" ht="21.75" customHeight="1" x14ac:dyDescent="0.25">
      <c r="A31" s="157"/>
      <c r="B31" s="158"/>
      <c r="C31" s="158"/>
      <c r="D31" s="159"/>
      <c r="E31" s="160"/>
      <c r="F31" s="215">
        <f>+F30</f>
        <v>400000</v>
      </c>
      <c r="G31" s="163"/>
      <c r="H31" s="144"/>
      <c r="J31" s="124"/>
      <c r="K31" s="124"/>
      <c r="L31" s="124"/>
      <c r="M31" s="149"/>
    </row>
    <row r="32" spans="1:13" ht="21.75" customHeight="1" x14ac:dyDescent="0.25">
      <c r="A32" s="157" t="s">
        <v>58</v>
      </c>
      <c r="B32" s="158">
        <v>513555</v>
      </c>
      <c r="C32" s="158">
        <v>20130101</v>
      </c>
      <c r="D32" s="160" t="s">
        <v>59</v>
      </c>
      <c r="E32" s="160" t="s">
        <v>61</v>
      </c>
      <c r="F32" s="177">
        <v>23240</v>
      </c>
      <c r="G32" s="143"/>
      <c r="H32" s="144">
        <f t="shared" ref="H32:H40" si="2">+F32+G32</f>
        <v>23240</v>
      </c>
    </row>
    <row r="33" spans="1:11" ht="21.75" customHeight="1" x14ac:dyDescent="0.25">
      <c r="A33" s="157" t="s">
        <v>62</v>
      </c>
      <c r="B33" s="158">
        <v>513555</v>
      </c>
      <c r="C33" s="158">
        <v>20130101</v>
      </c>
      <c r="D33" s="160" t="s">
        <v>59</v>
      </c>
      <c r="E33" s="160" t="s">
        <v>61</v>
      </c>
      <c r="F33" s="177">
        <v>23420</v>
      </c>
      <c r="G33" s="143"/>
      <c r="H33" s="144">
        <f t="shared" si="2"/>
        <v>23420</v>
      </c>
    </row>
    <row r="34" spans="1:11" ht="21.75" customHeight="1" x14ac:dyDescent="0.25">
      <c r="A34" s="157">
        <v>41552</v>
      </c>
      <c r="B34" s="158">
        <v>513555</v>
      </c>
      <c r="C34" s="158">
        <v>20130601</v>
      </c>
      <c r="D34" s="160" t="s">
        <v>59</v>
      </c>
      <c r="E34" s="160" t="s">
        <v>61</v>
      </c>
      <c r="F34" s="177">
        <v>26530</v>
      </c>
      <c r="G34" s="143"/>
      <c r="H34" s="144">
        <f t="shared" si="2"/>
        <v>26530</v>
      </c>
    </row>
    <row r="35" spans="1:11" ht="21.75" customHeight="1" x14ac:dyDescent="0.25">
      <c r="A35" s="157">
        <v>41339</v>
      </c>
      <c r="B35" s="158">
        <v>513555</v>
      </c>
      <c r="C35" s="158">
        <v>20130601</v>
      </c>
      <c r="D35" s="160" t="s">
        <v>59</v>
      </c>
      <c r="E35" s="160" t="s">
        <v>61</v>
      </c>
      <c r="F35" s="177">
        <v>40340</v>
      </c>
      <c r="G35" s="143"/>
      <c r="H35" s="144">
        <f t="shared" si="2"/>
        <v>40340</v>
      </c>
      <c r="I35" s="164"/>
    </row>
    <row r="36" spans="1:11" ht="21.75" customHeight="1" x14ac:dyDescent="0.25">
      <c r="A36" s="157" t="s">
        <v>72</v>
      </c>
      <c r="B36" s="158">
        <v>513555</v>
      </c>
      <c r="C36" s="158">
        <v>20130701</v>
      </c>
      <c r="D36" s="159" t="s">
        <v>59</v>
      </c>
      <c r="E36" s="160" t="s">
        <v>61</v>
      </c>
      <c r="F36" s="202">
        <v>32140</v>
      </c>
      <c r="G36" s="207"/>
      <c r="H36" s="144">
        <f t="shared" si="2"/>
        <v>32140</v>
      </c>
      <c r="I36" s="164"/>
    </row>
    <row r="37" spans="1:11" ht="21.75" customHeight="1" x14ac:dyDescent="0.25">
      <c r="A37" s="157" t="s">
        <v>73</v>
      </c>
      <c r="B37" s="158">
        <v>513555</v>
      </c>
      <c r="C37" s="158">
        <v>20130801</v>
      </c>
      <c r="D37" s="159" t="s">
        <v>59</v>
      </c>
      <c r="E37" s="160" t="s">
        <v>61</v>
      </c>
      <c r="F37" s="177">
        <v>40000</v>
      </c>
      <c r="G37" s="163"/>
      <c r="H37" s="144">
        <f t="shared" si="2"/>
        <v>40000</v>
      </c>
      <c r="I37" s="164"/>
    </row>
    <row r="38" spans="1:11" ht="21.75" customHeight="1" x14ac:dyDescent="0.25">
      <c r="A38" s="157" t="s">
        <v>74</v>
      </c>
      <c r="B38" s="158">
        <v>513555</v>
      </c>
      <c r="C38" s="158">
        <v>20130901</v>
      </c>
      <c r="D38" s="159" t="s">
        <v>59</v>
      </c>
      <c r="E38" s="160" t="s">
        <v>61</v>
      </c>
      <c r="F38" s="177">
        <v>33780</v>
      </c>
      <c r="G38" s="163"/>
      <c r="H38" s="144">
        <f t="shared" si="2"/>
        <v>33780</v>
      </c>
      <c r="I38" s="164"/>
    </row>
    <row r="39" spans="1:11" ht="21.75" customHeight="1" x14ac:dyDescent="0.25">
      <c r="A39" s="157" t="s">
        <v>75</v>
      </c>
      <c r="B39" s="158">
        <v>513555</v>
      </c>
      <c r="C39" s="158">
        <v>20131001</v>
      </c>
      <c r="D39" s="159" t="s">
        <v>59</v>
      </c>
      <c r="E39" s="160" t="s">
        <v>61</v>
      </c>
      <c r="F39" s="177">
        <v>33730</v>
      </c>
      <c r="G39" s="163"/>
      <c r="H39" s="144">
        <f t="shared" si="2"/>
        <v>33730</v>
      </c>
    </row>
    <row r="40" spans="1:11" s="124" customFormat="1" ht="21.75" customHeight="1" x14ac:dyDescent="0.25">
      <c r="A40" s="157" t="s">
        <v>86</v>
      </c>
      <c r="B40" s="158">
        <v>513555</v>
      </c>
      <c r="C40" s="158">
        <v>20132701</v>
      </c>
      <c r="D40" s="159" t="s">
        <v>84</v>
      </c>
      <c r="E40" s="160" t="s">
        <v>61</v>
      </c>
      <c r="F40" s="177">
        <v>30500</v>
      </c>
      <c r="G40" s="163"/>
      <c r="H40" s="144">
        <f t="shared" si="2"/>
        <v>30500</v>
      </c>
      <c r="J40" s="125"/>
      <c r="K40" s="126"/>
    </row>
    <row r="41" spans="1:11" s="124" customFormat="1" ht="21.75" customHeight="1" x14ac:dyDescent="0.25">
      <c r="A41" s="157"/>
      <c r="B41" s="158"/>
      <c r="C41" s="158"/>
      <c r="D41" s="159"/>
      <c r="E41" s="160"/>
      <c r="F41" s="215">
        <f>SUM(F32:F40)</f>
        <v>283680</v>
      </c>
      <c r="G41" s="163"/>
      <c r="H41" s="144"/>
      <c r="J41" s="125"/>
      <c r="K41" s="126"/>
    </row>
    <row r="42" spans="1:11" s="124" customFormat="1" ht="21.75" customHeight="1" x14ac:dyDescent="0.25">
      <c r="A42" s="157" t="s">
        <v>63</v>
      </c>
      <c r="B42" s="158">
        <v>514010</v>
      </c>
      <c r="C42" s="158">
        <v>20130401</v>
      </c>
      <c r="D42" s="160" t="s">
        <v>64</v>
      </c>
      <c r="E42" s="159" t="s">
        <v>65</v>
      </c>
      <c r="F42" s="177">
        <v>9900</v>
      </c>
      <c r="G42" s="143"/>
      <c r="H42" s="144">
        <f t="shared" ref="H42:H47" si="3">+F42+G42</f>
        <v>9900</v>
      </c>
      <c r="J42" s="125"/>
      <c r="K42" s="126"/>
    </row>
    <row r="43" spans="1:11" s="124" customFormat="1" ht="21.75" customHeight="1" x14ac:dyDescent="0.25">
      <c r="A43" s="157" t="s">
        <v>63</v>
      </c>
      <c r="B43" s="158">
        <v>514010</v>
      </c>
      <c r="C43" s="158">
        <v>20130401</v>
      </c>
      <c r="D43" s="199" t="s">
        <v>64</v>
      </c>
      <c r="E43" s="159" t="s">
        <v>66</v>
      </c>
      <c r="F43" s="177">
        <v>4100</v>
      </c>
      <c r="G43" s="143"/>
      <c r="H43" s="144">
        <f t="shared" si="3"/>
        <v>4100</v>
      </c>
      <c r="J43" s="125"/>
      <c r="K43" s="126"/>
    </row>
    <row r="44" spans="1:11" s="124" customFormat="1" ht="21.75" customHeight="1" x14ac:dyDescent="0.25">
      <c r="A44" s="157">
        <v>41552</v>
      </c>
      <c r="B44" s="158">
        <v>514010</v>
      </c>
      <c r="C44" s="158">
        <v>20130401</v>
      </c>
      <c r="D44" s="160" t="s">
        <v>64</v>
      </c>
      <c r="E44" s="159" t="s">
        <v>67</v>
      </c>
      <c r="F44" s="177">
        <v>35100</v>
      </c>
      <c r="G44" s="143"/>
      <c r="H44" s="144">
        <f t="shared" si="3"/>
        <v>35100</v>
      </c>
      <c r="J44" s="125"/>
      <c r="K44" s="126"/>
    </row>
    <row r="45" spans="1:11" s="124" customFormat="1" ht="21.75" customHeight="1" x14ac:dyDescent="0.25">
      <c r="A45" s="157">
        <v>41552</v>
      </c>
      <c r="B45" s="158">
        <v>514010</v>
      </c>
      <c r="C45" s="158">
        <v>20130501</v>
      </c>
      <c r="D45" s="160" t="s">
        <v>70</v>
      </c>
      <c r="E45" s="160" t="s">
        <v>67</v>
      </c>
      <c r="F45" s="177">
        <v>31000</v>
      </c>
      <c r="G45" s="143"/>
      <c r="H45" s="144">
        <f t="shared" si="3"/>
        <v>31000</v>
      </c>
      <c r="J45" s="125"/>
      <c r="K45" s="126"/>
    </row>
    <row r="46" spans="1:11" s="124" customFormat="1" ht="21.75" customHeight="1" x14ac:dyDescent="0.25">
      <c r="A46" s="157">
        <v>41620</v>
      </c>
      <c r="B46" s="158">
        <v>514010</v>
      </c>
      <c r="C46" s="158">
        <v>20131203</v>
      </c>
      <c r="D46" s="159" t="s">
        <v>64</v>
      </c>
      <c r="E46" s="160" t="s">
        <v>99</v>
      </c>
      <c r="F46" s="204">
        <v>24600</v>
      </c>
      <c r="G46" s="209"/>
      <c r="H46" s="144">
        <f t="shared" si="3"/>
        <v>24600</v>
      </c>
      <c r="J46" s="125"/>
      <c r="K46" s="126"/>
    </row>
    <row r="47" spans="1:11" s="124" customFormat="1" ht="21.75" customHeight="1" x14ac:dyDescent="0.25">
      <c r="A47" s="157">
        <v>41552</v>
      </c>
      <c r="B47" s="158">
        <v>514015</v>
      </c>
      <c r="C47" s="158">
        <v>20130501</v>
      </c>
      <c r="D47" s="160" t="s">
        <v>66</v>
      </c>
      <c r="E47" s="160" t="s">
        <v>69</v>
      </c>
      <c r="F47" s="177">
        <v>19700</v>
      </c>
      <c r="G47" s="143"/>
      <c r="H47" s="144">
        <f t="shared" si="3"/>
        <v>19700</v>
      </c>
      <c r="J47" s="125"/>
      <c r="K47" s="126"/>
    </row>
    <row r="48" spans="1:11" s="124" customFormat="1" ht="21.75" customHeight="1" x14ac:dyDescent="0.25">
      <c r="A48" s="157"/>
      <c r="B48" s="158"/>
      <c r="C48" s="158"/>
      <c r="D48" s="160"/>
      <c r="E48" s="160"/>
      <c r="F48" s="215">
        <f>SUM(F42:F47)</f>
        <v>124400</v>
      </c>
      <c r="G48" s="143"/>
      <c r="H48" s="144"/>
      <c r="J48" s="125"/>
      <c r="K48" s="126"/>
    </row>
    <row r="49" spans="1:11" s="124" customFormat="1" ht="21.75" customHeight="1" x14ac:dyDescent="0.25">
      <c r="A49" s="157">
        <v>41620</v>
      </c>
      <c r="B49" s="158">
        <v>519530</v>
      </c>
      <c r="C49" s="158">
        <v>20131203</v>
      </c>
      <c r="D49" s="159" t="s">
        <v>100</v>
      </c>
      <c r="E49" s="160" t="s">
        <v>103</v>
      </c>
      <c r="F49" s="204">
        <v>2000</v>
      </c>
      <c r="G49" s="209"/>
      <c r="H49" s="144">
        <f>+F49+G49</f>
        <v>2000</v>
      </c>
      <c r="J49" s="125"/>
      <c r="K49" s="126"/>
    </row>
    <row r="50" spans="1:11" s="124" customFormat="1" ht="21.75" customHeight="1" x14ac:dyDescent="0.25">
      <c r="A50" s="157" t="s">
        <v>96</v>
      </c>
      <c r="B50" s="158">
        <v>519530</v>
      </c>
      <c r="C50" s="158">
        <v>20131203</v>
      </c>
      <c r="D50" s="159" t="s">
        <v>100</v>
      </c>
      <c r="E50" s="160" t="s">
        <v>104</v>
      </c>
      <c r="F50" s="204">
        <v>20000</v>
      </c>
      <c r="G50" s="209"/>
      <c r="H50" s="144">
        <f>+F50+G50</f>
        <v>20000</v>
      </c>
      <c r="J50" s="125"/>
      <c r="K50" s="126"/>
    </row>
    <row r="51" spans="1:11" s="124" customFormat="1" ht="21.75" customHeight="1" x14ac:dyDescent="0.25">
      <c r="A51" s="157" t="s">
        <v>105</v>
      </c>
      <c r="B51" s="158">
        <v>519530</v>
      </c>
      <c r="C51" s="158">
        <v>20131203</v>
      </c>
      <c r="D51" s="159" t="s">
        <v>100</v>
      </c>
      <c r="E51" s="160" t="s">
        <v>106</v>
      </c>
      <c r="F51" s="204">
        <v>41200</v>
      </c>
      <c r="G51" s="209"/>
      <c r="H51" s="144">
        <f>+F51+G51</f>
        <v>41200</v>
      </c>
      <c r="J51" s="125"/>
      <c r="K51" s="126"/>
    </row>
    <row r="52" spans="1:11" s="124" customFormat="1" ht="21.75" customHeight="1" x14ac:dyDescent="0.25">
      <c r="A52" s="157"/>
      <c r="B52" s="158"/>
      <c r="C52" s="158"/>
      <c r="D52" s="159"/>
      <c r="E52" s="160"/>
      <c r="F52" s="216">
        <f>SUM(F49:F51)</f>
        <v>63200</v>
      </c>
      <c r="G52" s="209"/>
      <c r="H52" s="144"/>
      <c r="J52" s="125"/>
      <c r="K52" s="126"/>
    </row>
    <row r="53" spans="1:11" s="124" customFormat="1" ht="21.75" customHeight="1" x14ac:dyDescent="0.25">
      <c r="A53" s="157" t="s">
        <v>90</v>
      </c>
      <c r="B53" s="158">
        <v>519560</v>
      </c>
      <c r="C53" s="158">
        <v>20131203</v>
      </c>
      <c r="D53" s="159" t="s">
        <v>91</v>
      </c>
      <c r="E53" s="160" t="s">
        <v>92</v>
      </c>
      <c r="F53" s="177">
        <v>33242</v>
      </c>
      <c r="G53" s="163"/>
      <c r="H53" s="144">
        <f>+F53+G53</f>
        <v>33242</v>
      </c>
      <c r="J53" s="125"/>
      <c r="K53" s="126"/>
    </row>
    <row r="54" spans="1:11" ht="21.75" customHeight="1" x14ac:dyDescent="0.25">
      <c r="A54" s="157" t="s">
        <v>90</v>
      </c>
      <c r="B54" s="158">
        <v>519560</v>
      </c>
      <c r="C54" s="158">
        <v>20131203</v>
      </c>
      <c r="D54" s="159" t="s">
        <v>91</v>
      </c>
      <c r="E54" s="160" t="s">
        <v>93</v>
      </c>
      <c r="F54" s="205">
        <v>152760</v>
      </c>
      <c r="G54" s="210"/>
      <c r="H54" s="144">
        <f>+F54+G54</f>
        <v>152760</v>
      </c>
    </row>
    <row r="55" spans="1:11" ht="21.75" customHeight="1" x14ac:dyDescent="0.25">
      <c r="A55" s="157" t="s">
        <v>90</v>
      </c>
      <c r="B55" s="158">
        <v>519560</v>
      </c>
      <c r="C55" s="158">
        <v>20131203</v>
      </c>
      <c r="D55" s="159" t="s">
        <v>94</v>
      </c>
      <c r="E55" s="160" t="s">
        <v>95</v>
      </c>
      <c r="F55" s="178">
        <v>46300</v>
      </c>
      <c r="G55" s="160"/>
      <c r="H55" s="144">
        <f>+F55+G55</f>
        <v>46300</v>
      </c>
    </row>
    <row r="56" spans="1:11" ht="21.75" customHeight="1" x14ac:dyDescent="0.25">
      <c r="A56" s="157" t="s">
        <v>96</v>
      </c>
      <c r="B56" s="158">
        <v>519560</v>
      </c>
      <c r="C56" s="158">
        <v>20131203</v>
      </c>
      <c r="D56" s="159" t="s">
        <v>97</v>
      </c>
      <c r="E56" s="160" t="s">
        <v>98</v>
      </c>
      <c r="F56" s="178">
        <v>1095398</v>
      </c>
      <c r="G56" s="160">
        <v>70502</v>
      </c>
      <c r="H56" s="144">
        <f>+F56+G56</f>
        <v>1165900</v>
      </c>
    </row>
    <row r="57" spans="1:11" ht="21.75" customHeight="1" x14ac:dyDescent="0.25">
      <c r="A57" s="157">
        <v>41498</v>
      </c>
      <c r="B57" s="158">
        <v>519560</v>
      </c>
      <c r="C57" s="158">
        <v>20131203</v>
      </c>
      <c r="D57" s="159" t="s">
        <v>97</v>
      </c>
      <c r="E57" s="160" t="s">
        <v>98</v>
      </c>
      <c r="F57" s="178">
        <v>201230</v>
      </c>
      <c r="G57" s="160"/>
      <c r="H57" s="144">
        <f>+F57+G57</f>
        <v>201230</v>
      </c>
    </row>
    <row r="58" spans="1:11" ht="21.75" customHeight="1" x14ac:dyDescent="0.25">
      <c r="A58" s="157"/>
      <c r="B58" s="158"/>
      <c r="C58" s="158"/>
      <c r="D58" s="159"/>
      <c r="E58" s="160"/>
      <c r="F58" s="217">
        <f>SUM(F53:F57)</f>
        <v>1528930</v>
      </c>
      <c r="G58" s="160"/>
      <c r="H58" s="144"/>
    </row>
    <row r="59" spans="1:11" ht="21.75" customHeight="1" x14ac:dyDescent="0.25">
      <c r="A59" s="157" t="s">
        <v>76</v>
      </c>
      <c r="B59" s="158">
        <v>519565</v>
      </c>
      <c r="C59" s="158">
        <v>20131101</v>
      </c>
      <c r="D59" s="159" t="s">
        <v>77</v>
      </c>
      <c r="E59" s="160" t="s">
        <v>78</v>
      </c>
      <c r="F59" s="205">
        <v>3700</v>
      </c>
      <c r="G59" s="211"/>
      <c r="H59" s="144">
        <f>+F59+G59</f>
        <v>3700</v>
      </c>
      <c r="I59" s="125"/>
      <c r="K59" s="125"/>
    </row>
    <row r="60" spans="1:11" ht="21.75" customHeight="1" x14ac:dyDescent="0.25">
      <c r="A60" s="157" t="s">
        <v>76</v>
      </c>
      <c r="B60" s="158">
        <v>519565</v>
      </c>
      <c r="C60" s="158">
        <v>20131101</v>
      </c>
      <c r="D60" s="159" t="s">
        <v>77</v>
      </c>
      <c r="E60" s="160" t="s">
        <v>78</v>
      </c>
      <c r="F60" s="205">
        <v>4050</v>
      </c>
      <c r="G60" s="211"/>
      <c r="H60" s="144">
        <f>+F60+G60</f>
        <v>4050</v>
      </c>
      <c r="I60" s="125"/>
      <c r="K60" s="125"/>
    </row>
    <row r="61" spans="1:11" ht="21.75" customHeight="1" x14ac:dyDescent="0.25">
      <c r="A61" s="157">
        <v>41621</v>
      </c>
      <c r="B61" s="158">
        <v>519565</v>
      </c>
      <c r="C61" s="158">
        <v>20131203</v>
      </c>
      <c r="D61" s="159" t="s">
        <v>77</v>
      </c>
      <c r="E61" s="160" t="s">
        <v>78</v>
      </c>
      <c r="F61" s="178">
        <v>4050</v>
      </c>
      <c r="G61" s="160"/>
      <c r="H61" s="144">
        <f>+F61+G61</f>
        <v>4050</v>
      </c>
      <c r="I61" s="125"/>
      <c r="K61" s="125"/>
    </row>
    <row r="62" spans="1:11" ht="21.75" customHeight="1" x14ac:dyDescent="0.25">
      <c r="A62" s="157" t="s">
        <v>96</v>
      </c>
      <c r="B62" s="158">
        <v>519565</v>
      </c>
      <c r="C62" s="158">
        <v>20131203</v>
      </c>
      <c r="D62" s="159" t="s">
        <v>77</v>
      </c>
      <c r="E62" s="160" t="s">
        <v>78</v>
      </c>
      <c r="F62" s="178">
        <v>3050</v>
      </c>
      <c r="G62" s="160"/>
      <c r="H62" s="144">
        <f>+F62+G62</f>
        <v>3050</v>
      </c>
      <c r="I62" s="125"/>
      <c r="K62" s="125"/>
    </row>
    <row r="63" spans="1:11" ht="21.75" customHeight="1" x14ac:dyDescent="0.25">
      <c r="A63" s="157"/>
      <c r="B63" s="158"/>
      <c r="C63" s="158"/>
      <c r="D63" s="159"/>
      <c r="E63" s="160"/>
      <c r="F63" s="217">
        <f>SUM(F59:F62)</f>
        <v>14850</v>
      </c>
      <c r="G63" s="160"/>
      <c r="H63" s="144"/>
      <c r="I63" s="125"/>
      <c r="K63" s="125"/>
    </row>
    <row r="64" spans="1:11" ht="21.75" customHeight="1" x14ac:dyDescent="0.25">
      <c r="A64" s="157" t="s">
        <v>76</v>
      </c>
      <c r="B64" s="158" t="s">
        <v>79</v>
      </c>
      <c r="C64" s="158">
        <v>20131101</v>
      </c>
      <c r="D64" s="159" t="s">
        <v>77</v>
      </c>
      <c r="E64" s="160" t="s">
        <v>80</v>
      </c>
      <c r="F64" s="205">
        <v>261000</v>
      </c>
      <c r="G64" s="211"/>
      <c r="H64" s="144">
        <f>+F64+G64</f>
        <v>261000</v>
      </c>
      <c r="I64" s="125"/>
      <c r="K64" s="125"/>
    </row>
    <row r="65" spans="1:11" ht="21.75" customHeight="1" x14ac:dyDescent="0.25">
      <c r="A65" s="157">
        <v>41620</v>
      </c>
      <c r="B65" s="158" t="s">
        <v>79</v>
      </c>
      <c r="C65" s="158">
        <v>20131203</v>
      </c>
      <c r="D65" s="159" t="s">
        <v>102</v>
      </c>
      <c r="E65" s="160" t="s">
        <v>102</v>
      </c>
      <c r="F65" s="178">
        <v>40000</v>
      </c>
      <c r="G65" s="160"/>
      <c r="H65" s="144">
        <f>+F65+G65</f>
        <v>40000</v>
      </c>
      <c r="I65" s="125"/>
      <c r="K65" s="125"/>
    </row>
    <row r="66" spans="1:11" ht="21.75" customHeight="1" x14ac:dyDescent="0.25">
      <c r="A66" s="195"/>
      <c r="B66" s="196"/>
      <c r="C66" s="196"/>
      <c r="D66" s="198"/>
      <c r="E66" s="198"/>
      <c r="F66" s="217">
        <f>SUM(F64:F65)</f>
        <v>301000</v>
      </c>
      <c r="G66" s="198"/>
      <c r="H66" s="212"/>
      <c r="I66" s="125"/>
      <c r="K66" s="125"/>
    </row>
    <row r="67" spans="1:11" ht="21.75" customHeight="1" thickBot="1" x14ac:dyDescent="0.3">
      <c r="A67" s="179"/>
      <c r="B67" s="180"/>
      <c r="C67" s="180"/>
      <c r="D67" s="181"/>
      <c r="E67" s="182"/>
      <c r="F67" s="183"/>
      <c r="G67" s="182"/>
      <c r="H67" s="184">
        <f t="shared" ref="H67" si="4">+F67+G67</f>
        <v>0</v>
      </c>
      <c r="I67" s="125"/>
      <c r="K67" s="125"/>
    </row>
    <row r="68" spans="1:11" ht="21.75" customHeight="1" thickTop="1" thickBot="1" x14ac:dyDescent="0.3">
      <c r="A68" s="185"/>
      <c r="B68" s="186"/>
      <c r="C68" s="186"/>
      <c r="D68" s="1143" t="s">
        <v>38</v>
      </c>
      <c r="E68" s="1144"/>
      <c r="F68" s="187">
        <f>+F7+F12+F21+F29+F31+F41+F48+F52+F58+F63+F66</f>
        <v>5262985</v>
      </c>
      <c r="G68" s="187">
        <f t="shared" ref="G68" si="5">SUM(G8:G67)</f>
        <v>70502</v>
      </c>
      <c r="H68" s="188">
        <f>SUM(H5:H67)</f>
        <v>5333487</v>
      </c>
      <c r="I68" s="125"/>
      <c r="K68" s="125"/>
    </row>
    <row r="69" spans="1:11" ht="21.75" customHeight="1" thickTop="1" x14ac:dyDescent="0.25">
      <c r="F69" s="166">
        <f>+F68+G68-H68</f>
        <v>0</v>
      </c>
      <c r="H69" s="149"/>
      <c r="I69" s="125"/>
      <c r="K69" s="125"/>
    </row>
    <row r="70" spans="1:11" ht="21.75" customHeight="1" x14ac:dyDescent="0.25">
      <c r="D70" s="151"/>
      <c r="E70" s="151"/>
      <c r="F70" s="167"/>
      <c r="G70" s="151"/>
      <c r="H70" s="152"/>
      <c r="I70" s="125"/>
      <c r="K70" s="125"/>
    </row>
    <row r="71" spans="1:11" ht="21.75" customHeight="1" x14ac:dyDescent="0.25">
      <c r="D71" s="168"/>
      <c r="E71" s="151"/>
      <c r="F71" s="167"/>
      <c r="G71" s="151"/>
      <c r="H71" s="149"/>
      <c r="I71" s="125"/>
      <c r="K71" s="125"/>
    </row>
    <row r="72" spans="1:11" ht="21.75" customHeight="1" x14ac:dyDescent="0.25">
      <c r="D72" s="168"/>
      <c r="E72" s="151"/>
      <c r="F72" s="167"/>
      <c r="G72" s="151"/>
      <c r="H72" s="149"/>
      <c r="I72" s="125"/>
      <c r="K72" s="125"/>
    </row>
    <row r="73" spans="1:11" ht="21.75" customHeight="1" x14ac:dyDescent="0.4">
      <c r="D73" s="1126"/>
      <c r="E73" s="1126"/>
      <c r="F73" s="169"/>
      <c r="G73" s="153"/>
      <c r="H73" s="152"/>
      <c r="I73" s="125"/>
      <c r="K73" s="125"/>
    </row>
    <row r="74" spans="1:11" ht="21.75" customHeight="1" x14ac:dyDescent="0.4">
      <c r="D74" s="153"/>
      <c r="E74" s="153"/>
      <c r="F74" s="169"/>
      <c r="G74" s="153"/>
      <c r="H74" s="152"/>
      <c r="I74" s="125"/>
      <c r="K74" s="125"/>
    </row>
    <row r="75" spans="1:11" ht="21.75" customHeight="1" x14ac:dyDescent="0.4">
      <c r="D75" s="151"/>
      <c r="E75" s="1126"/>
      <c r="F75" s="1126"/>
      <c r="G75" s="1126"/>
      <c r="H75" s="1126"/>
      <c r="I75" s="125"/>
      <c r="K75" s="125"/>
    </row>
    <row r="76" spans="1:11" ht="21.75" customHeight="1" x14ac:dyDescent="0.4">
      <c r="D76" s="153"/>
      <c r="E76" s="151"/>
      <c r="F76" s="167"/>
      <c r="G76" s="151"/>
      <c r="I76" s="125"/>
      <c r="K76" s="125"/>
    </row>
    <row r="77" spans="1:11" ht="21.75" customHeight="1" x14ac:dyDescent="0.25">
      <c r="D77" s="168"/>
      <c r="E77" s="151"/>
      <c r="F77" s="167"/>
      <c r="G77" s="151"/>
      <c r="H77" s="149"/>
      <c r="I77" s="125"/>
      <c r="K77" s="125"/>
    </row>
    <row r="78" spans="1:11" ht="21.75" customHeight="1" x14ac:dyDescent="0.25">
      <c r="D78" s="168"/>
      <c r="E78" s="151"/>
      <c r="F78" s="167"/>
      <c r="G78" s="151"/>
      <c r="H78" s="149"/>
      <c r="I78" s="125"/>
      <c r="K78" s="125"/>
    </row>
    <row r="79" spans="1:11" ht="21.75" customHeight="1" x14ac:dyDescent="0.25">
      <c r="H79" s="152"/>
      <c r="I79" s="125"/>
      <c r="K79" s="125"/>
    </row>
    <row r="80" spans="1:11" ht="21.75" customHeight="1" x14ac:dyDescent="0.25">
      <c r="A80" s="125" t="s">
        <v>107</v>
      </c>
      <c r="D80" s="164"/>
      <c r="H80" s="149"/>
      <c r="I80" s="125"/>
      <c r="K80" s="125"/>
    </row>
    <row r="81" spans="1:11" ht="21.75" customHeight="1" x14ac:dyDescent="0.25">
      <c r="D81" s="1127"/>
      <c r="E81" s="1127"/>
      <c r="F81" s="171"/>
      <c r="G81" s="161"/>
      <c r="H81" s="162"/>
      <c r="I81" s="125"/>
      <c r="K81" s="125"/>
    </row>
    <row r="82" spans="1:11" ht="21.75" customHeight="1" x14ac:dyDescent="0.25">
      <c r="A82" s="124"/>
      <c r="B82" s="172"/>
      <c r="C82" s="172"/>
      <c r="H82" s="149"/>
      <c r="I82" s="125"/>
      <c r="K82" s="125"/>
    </row>
    <row r="83" spans="1:11" ht="21.75" customHeight="1" x14ac:dyDescent="0.25">
      <c r="A83" s="124"/>
      <c r="B83" s="172"/>
      <c r="C83" s="172"/>
      <c r="H83" s="149"/>
      <c r="I83" s="125"/>
      <c r="K83" s="125"/>
    </row>
    <row r="84" spans="1:11" ht="21.75" customHeight="1" x14ac:dyDescent="0.25">
      <c r="A84" s="124"/>
      <c r="B84" s="172"/>
      <c r="C84" s="172"/>
      <c r="D84" s="164"/>
      <c r="E84" s="164"/>
      <c r="F84" s="173"/>
      <c r="G84" s="164"/>
      <c r="H84" s="149"/>
      <c r="I84" s="125"/>
      <c r="K84" s="125"/>
    </row>
    <row r="85" spans="1:11" ht="21.75" customHeight="1" x14ac:dyDescent="0.25">
      <c r="A85" s="124"/>
      <c r="B85" s="172"/>
      <c r="C85" s="172"/>
      <c r="H85" s="149"/>
      <c r="I85" s="125"/>
      <c r="K85" s="125"/>
    </row>
    <row r="86" spans="1:11" ht="21.75" customHeight="1" x14ac:dyDescent="0.25">
      <c r="A86" s="124"/>
      <c r="B86" s="172"/>
      <c r="C86" s="172"/>
      <c r="H86" s="149"/>
      <c r="I86" s="125"/>
      <c r="K86" s="125"/>
    </row>
    <row r="87" spans="1:11" ht="21.75" customHeight="1" x14ac:dyDescent="0.25">
      <c r="A87" s="124"/>
      <c r="B87" s="172"/>
      <c r="C87" s="172"/>
      <c r="H87" s="149"/>
      <c r="I87" s="125"/>
      <c r="K87" s="125"/>
    </row>
    <row r="88" spans="1:11" ht="21.75" customHeight="1" x14ac:dyDescent="0.25">
      <c r="A88" s="124"/>
      <c r="B88" s="172"/>
      <c r="C88" s="172"/>
      <c r="D88" s="128"/>
      <c r="E88" s="128"/>
      <c r="F88" s="129"/>
      <c r="G88" s="128"/>
      <c r="H88" s="149"/>
      <c r="I88" s="125"/>
      <c r="K88" s="125"/>
    </row>
    <row r="89" spans="1:11" ht="21.75" customHeight="1" x14ac:dyDescent="0.25">
      <c r="A89" s="124"/>
      <c r="B89" s="172"/>
      <c r="C89" s="172"/>
      <c r="D89" s="174"/>
      <c r="E89" s="174"/>
      <c r="F89" s="175"/>
      <c r="G89" s="174"/>
      <c r="H89" s="149"/>
      <c r="I89" s="125"/>
      <c r="K89" s="125"/>
    </row>
    <row r="90" spans="1:11" ht="21.75" customHeight="1" x14ac:dyDescent="0.25">
      <c r="A90" s="124"/>
      <c r="B90" s="172"/>
      <c r="C90" s="172"/>
      <c r="H90" s="149"/>
      <c r="I90" s="125"/>
      <c r="K90" s="125"/>
    </row>
    <row r="91" spans="1:11" ht="21.75" customHeight="1" x14ac:dyDescent="0.25">
      <c r="A91" s="124"/>
      <c r="B91" s="172"/>
      <c r="C91" s="172"/>
      <c r="H91" s="149"/>
      <c r="I91" s="125"/>
      <c r="K91" s="125"/>
    </row>
    <row r="92" spans="1:11" ht="21.75" customHeight="1" x14ac:dyDescent="0.25">
      <c r="A92" s="124"/>
      <c r="B92" s="172"/>
      <c r="C92" s="172"/>
      <c r="H92" s="149"/>
      <c r="I92" s="125"/>
      <c r="K92" s="125"/>
    </row>
  </sheetData>
  <sortState ref="A6:H56">
    <sortCondition ref="B6:B56"/>
  </sortState>
  <mergeCells count="8">
    <mergeCell ref="A2:H2"/>
    <mergeCell ref="A1:H1"/>
    <mergeCell ref="A3:H3"/>
    <mergeCell ref="I19:M19"/>
    <mergeCell ref="D68:E68"/>
    <mergeCell ref="D73:E73"/>
    <mergeCell ref="E75:H75"/>
    <mergeCell ref="D81:E81"/>
  </mergeCells>
  <printOptions horizontalCentered="1" verticalCentered="1"/>
  <pageMargins left="0.70866141732283472" right="0.70866141732283472" top="0.74803149606299213" bottom="0.74803149606299213" header="0.31496062992125984" footer="0.31496062992125984"/>
  <pageSetup scale="8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activeCell="A12" sqref="A12"/>
    </sheetView>
  </sheetViews>
  <sheetFormatPr baseColWidth="10" defaultColWidth="11.42578125" defaultRowHeight="12.75" x14ac:dyDescent="0.2"/>
  <cols>
    <col min="1" max="1" width="12" bestFit="1" customWidth="1"/>
  </cols>
  <sheetData>
    <row r="1" spans="1:1" x14ac:dyDescent="0.2">
      <c r="A1">
        <v>197300</v>
      </c>
    </row>
    <row r="2" spans="1:1" x14ac:dyDescent="0.2">
      <c r="A2">
        <v>138200</v>
      </c>
    </row>
    <row r="3" spans="1:1" x14ac:dyDescent="0.2">
      <c r="A3">
        <v>328800</v>
      </c>
    </row>
    <row r="4" spans="1:1" x14ac:dyDescent="0.2">
      <c r="A4">
        <v>24640</v>
      </c>
    </row>
    <row r="5" spans="1:1" x14ac:dyDescent="0.2">
      <c r="A5">
        <v>26283</v>
      </c>
    </row>
    <row r="6" spans="1:1" x14ac:dyDescent="0.2">
      <c r="A6">
        <v>16440</v>
      </c>
    </row>
    <row r="7" spans="1:1" x14ac:dyDescent="0.2">
      <c r="A7">
        <v>8214</v>
      </c>
    </row>
    <row r="8" spans="1:1" x14ac:dyDescent="0.2">
      <c r="A8">
        <v>65734</v>
      </c>
    </row>
    <row r="9" spans="1:1" x14ac:dyDescent="0.2">
      <c r="A9">
        <v>128595</v>
      </c>
    </row>
    <row r="10" spans="1:1" x14ac:dyDescent="0.2">
      <c r="A10">
        <f>SUM(A1:A9)</f>
        <v>934206</v>
      </c>
    </row>
    <row r="11" spans="1:1" x14ac:dyDescent="0.2">
      <c r="A11">
        <v>979906</v>
      </c>
    </row>
    <row r="12" spans="1:1" x14ac:dyDescent="0.2">
      <c r="A12">
        <f>+A10-A11</f>
        <v>-45700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J101"/>
  <sheetViews>
    <sheetView tabSelected="1" topLeftCell="A100" zoomScale="130" zoomScaleNormal="130" workbookViewId="0">
      <selection activeCell="C110" sqref="C110"/>
    </sheetView>
  </sheetViews>
  <sheetFormatPr baseColWidth="10" defaultColWidth="12.5703125" defaultRowHeight="12" customHeight="1" x14ac:dyDescent="0.2"/>
  <cols>
    <col min="1" max="1" width="34.7109375" style="533" customWidth="1"/>
    <col min="2" max="2" width="6.140625" style="20" hidden="1" customWidth="1"/>
    <col min="3" max="3" width="11" style="548" bestFit="1" customWidth="1"/>
    <col min="4" max="4" width="7.28515625" style="548" hidden="1" customWidth="1"/>
    <col min="5" max="5" width="10.7109375" style="548" customWidth="1"/>
    <col min="6" max="6" width="6.28515625" style="548" bestFit="1" customWidth="1"/>
    <col min="7" max="7" width="11.28515625" style="548" customWidth="1"/>
    <col min="8" max="8" width="6.5703125" style="549" bestFit="1" customWidth="1"/>
    <col min="9" max="9" width="5" style="533" customWidth="1"/>
    <col min="10" max="16384" width="12.5703125" style="533"/>
  </cols>
  <sheetData>
    <row r="1" spans="1:8" s="535" customFormat="1" ht="12" customHeight="1" x14ac:dyDescent="0.2">
      <c r="A1" s="1008" t="s">
        <v>9</v>
      </c>
      <c r="B1" s="1008"/>
      <c r="C1" s="1008"/>
      <c r="D1" s="1008"/>
      <c r="E1" s="1008"/>
      <c r="F1" s="1008"/>
      <c r="G1" s="1008"/>
      <c r="H1" s="1008"/>
    </row>
    <row r="2" spans="1:8" s="535" customFormat="1" ht="12" customHeight="1" x14ac:dyDescent="0.2">
      <c r="A2" s="1008" t="s">
        <v>43</v>
      </c>
      <c r="B2" s="1008"/>
      <c r="C2" s="1008"/>
      <c r="D2" s="1008"/>
      <c r="E2" s="1008"/>
      <c r="F2" s="1008"/>
      <c r="G2" s="1008"/>
      <c r="H2" s="1008"/>
    </row>
    <row r="3" spans="1:8" s="535" customFormat="1" ht="12" customHeight="1" x14ac:dyDescent="0.2">
      <c r="A3" s="1008" t="s">
        <v>4</v>
      </c>
      <c r="B3" s="1008"/>
      <c r="C3" s="1008"/>
      <c r="D3" s="1008"/>
      <c r="E3" s="1008"/>
      <c r="F3" s="1008"/>
      <c r="G3" s="1008"/>
      <c r="H3" s="1008"/>
    </row>
    <row r="4" spans="1:8" ht="15" customHeight="1" thickBot="1" x14ac:dyDescent="0.25"/>
    <row r="5" spans="1:8" ht="12" customHeight="1" thickBot="1" x14ac:dyDescent="0.25">
      <c r="A5" s="534" t="s">
        <v>1</v>
      </c>
      <c r="B5" s="1009" t="s">
        <v>10</v>
      </c>
      <c r="C5" s="1023" t="s">
        <v>11</v>
      </c>
      <c r="D5" s="1024"/>
      <c r="E5" s="1024"/>
      <c r="F5" s="1025"/>
      <c r="G5" s="1026" t="s">
        <v>12</v>
      </c>
      <c r="H5" s="1027"/>
    </row>
    <row r="6" spans="1:8" ht="12" customHeight="1" thickBot="1" x14ac:dyDescent="0.25">
      <c r="A6" s="534"/>
      <c r="B6" s="1022"/>
      <c r="C6" s="550">
        <v>2018</v>
      </c>
      <c r="D6" s="550" t="s">
        <v>13</v>
      </c>
      <c r="E6" s="551">
        <v>2017</v>
      </c>
      <c r="F6" s="552" t="s">
        <v>13</v>
      </c>
      <c r="G6" s="553" t="s">
        <v>14</v>
      </c>
      <c r="H6" s="554" t="s">
        <v>13</v>
      </c>
    </row>
    <row r="7" spans="1:8" ht="12" customHeight="1" x14ac:dyDescent="0.2">
      <c r="A7" s="535" t="s">
        <v>15</v>
      </c>
      <c r="B7" s="642"/>
      <c r="E7" s="555"/>
      <c r="F7" s="556"/>
    </row>
    <row r="8" spans="1:8" ht="12" customHeight="1" x14ac:dyDescent="0.2">
      <c r="A8" s="533" t="s">
        <v>0</v>
      </c>
      <c r="C8" s="548">
        <v>300000</v>
      </c>
      <c r="D8" s="557">
        <f>+C8/$C$11</f>
        <v>0.27250396316138825</v>
      </c>
      <c r="E8" s="548">
        <v>0</v>
      </c>
      <c r="F8" s="558">
        <f>+E8/$E$11</f>
        <v>0</v>
      </c>
      <c r="G8" s="548">
        <f t="shared" ref="G8:G10" si="0">+C8-E8</f>
        <v>300000</v>
      </c>
      <c r="H8" s="549" t="e">
        <f>+G8/E8</f>
        <v>#DIV/0!</v>
      </c>
    </row>
    <row r="9" spans="1:8" ht="12" customHeight="1" x14ac:dyDescent="0.2">
      <c r="A9" s="533" t="s">
        <v>45</v>
      </c>
      <c r="C9" s="559">
        <v>901.42</v>
      </c>
      <c r="D9" s="557">
        <f>+C9/$C$11</f>
        <v>8.1880174157646199E-4</v>
      </c>
      <c r="E9" s="548">
        <v>100007.3</v>
      </c>
      <c r="F9" s="558">
        <f>+E9/$E$11</f>
        <v>0.16667680543220056</v>
      </c>
      <c r="G9" s="548">
        <f t="shared" si="0"/>
        <v>-99105.88</v>
      </c>
      <c r="H9" s="549">
        <f t="shared" ref="H9:H11" si="1">+G9/E9</f>
        <v>-0.99098645798856688</v>
      </c>
    </row>
    <row r="10" spans="1:8" ht="12" customHeight="1" x14ac:dyDescent="0.2">
      <c r="A10" s="533" t="s">
        <v>39</v>
      </c>
      <c r="C10" s="548">
        <v>800000</v>
      </c>
      <c r="D10" s="557">
        <f>+C10/$C$11</f>
        <v>0.7266772350970353</v>
      </c>
      <c r="E10" s="548">
        <v>500000</v>
      </c>
      <c r="F10" s="558">
        <f>+E10/$E$11</f>
        <v>0.83332319456779935</v>
      </c>
      <c r="G10" s="548">
        <f t="shared" si="0"/>
        <v>300000</v>
      </c>
      <c r="H10" s="549">
        <f t="shared" si="1"/>
        <v>0.6</v>
      </c>
    </row>
    <row r="11" spans="1:8" ht="12" customHeight="1" x14ac:dyDescent="0.2">
      <c r="A11" s="535" t="s">
        <v>16</v>
      </c>
      <c r="B11" s="642"/>
      <c r="C11" s="560">
        <f>SUM(C8:C10)</f>
        <v>1100901.42</v>
      </c>
      <c r="D11" s="561">
        <f>+C11/$C$22</f>
        <v>0.32525712645517113</v>
      </c>
      <c r="E11" s="560">
        <f>SUM(E8:E10)</f>
        <v>600007.30000000005</v>
      </c>
      <c r="F11" s="561">
        <f>+E11/$E$22</f>
        <v>0.14457981796803107</v>
      </c>
      <c r="G11" s="560">
        <f>SUM(G8:G10)</f>
        <v>500894.12</v>
      </c>
      <c r="H11" s="562">
        <f t="shared" si="1"/>
        <v>0.83481337643725329</v>
      </c>
    </row>
    <row r="12" spans="1:8" ht="3" customHeight="1" x14ac:dyDescent="0.2">
      <c r="A12" s="535"/>
      <c r="B12" s="642"/>
      <c r="C12" s="563"/>
      <c r="D12" s="563"/>
      <c r="E12" s="563"/>
      <c r="F12" s="564"/>
      <c r="G12" s="559"/>
    </row>
    <row r="13" spans="1:8" ht="12" customHeight="1" x14ac:dyDescent="0.2">
      <c r="A13" s="535" t="s">
        <v>17</v>
      </c>
      <c r="B13" s="642"/>
      <c r="C13" s="563"/>
      <c r="D13" s="563"/>
      <c r="E13" s="563"/>
      <c r="F13" s="564"/>
      <c r="G13" s="559"/>
    </row>
    <row r="14" spans="1:8" ht="12" customHeight="1" x14ac:dyDescent="0.2">
      <c r="A14" s="533" t="s">
        <v>48</v>
      </c>
      <c r="B14" s="642"/>
      <c r="C14" s="565">
        <f>800000+'RESUMEN GASTO 2015'!B6</f>
        <v>1079450</v>
      </c>
      <c r="D14" s="566">
        <f>+C14/C20</f>
        <v>0.47265321164744828</v>
      </c>
      <c r="E14" s="565">
        <v>1079450</v>
      </c>
      <c r="F14" s="566">
        <f>+E14/$E$20</f>
        <v>0.30407042253521127</v>
      </c>
      <c r="G14" s="548">
        <f t="shared" ref="G14:G20" si="2">+C14-E14</f>
        <v>0</v>
      </c>
      <c r="H14" s="549">
        <f t="shared" ref="H14:H20" si="3">+G14/E14</f>
        <v>0</v>
      </c>
    </row>
    <row r="15" spans="1:8" ht="12" customHeight="1" x14ac:dyDescent="0.2">
      <c r="A15" s="533" t="s">
        <v>49</v>
      </c>
      <c r="B15" s="642"/>
      <c r="C15" s="565">
        <f>200000+'gto 2016'!H207</f>
        <v>550000</v>
      </c>
      <c r="D15" s="566">
        <f>+C15/C20</f>
        <v>0.24082566715095333</v>
      </c>
      <c r="E15" s="565">
        <v>550000</v>
      </c>
      <c r="F15" s="566">
        <f>+E15/$E$20</f>
        <v>0.15492957746478872</v>
      </c>
      <c r="G15" s="548">
        <f t="shared" si="2"/>
        <v>0</v>
      </c>
      <c r="H15" s="549">
        <f t="shared" si="3"/>
        <v>0</v>
      </c>
    </row>
    <row r="16" spans="1:8" ht="12" customHeight="1" x14ac:dyDescent="0.2">
      <c r="A16" s="533" t="s">
        <v>445</v>
      </c>
      <c r="B16" s="642"/>
      <c r="C16" s="565">
        <f>+'INGRESOS 15'!D4+1000000</f>
        <v>2000000</v>
      </c>
      <c r="D16" s="566">
        <f>+C16/C20</f>
        <v>0.87572969873073936</v>
      </c>
      <c r="E16" s="565">
        <v>2000000</v>
      </c>
      <c r="F16" s="566">
        <f>+E16/$E$20</f>
        <v>0.56338028169014087</v>
      </c>
      <c r="G16" s="548">
        <f t="shared" si="2"/>
        <v>0</v>
      </c>
      <c r="H16" s="549">
        <f t="shared" si="3"/>
        <v>0</v>
      </c>
    </row>
    <row r="17" spans="1:8" ht="12" customHeight="1" x14ac:dyDescent="0.2">
      <c r="A17" s="533" t="s">
        <v>276</v>
      </c>
      <c r="B17" s="642"/>
      <c r="C17" s="565">
        <v>1000000</v>
      </c>
      <c r="D17" s="566">
        <f>+C17/C20</f>
        <v>0.43786484936536968</v>
      </c>
      <c r="E17" s="565">
        <v>1000000</v>
      </c>
      <c r="F17" s="566">
        <f>+E17/$E$20</f>
        <v>0.28169014084507044</v>
      </c>
      <c r="G17" s="548">
        <f t="shared" si="2"/>
        <v>0</v>
      </c>
      <c r="H17" s="549">
        <f t="shared" si="3"/>
        <v>0</v>
      </c>
    </row>
    <row r="18" spans="1:8" ht="12" customHeight="1" x14ac:dyDescent="0.2">
      <c r="A18" s="533" t="s">
        <v>765</v>
      </c>
      <c r="B18" s="642"/>
      <c r="C18" s="565">
        <f>+E18</f>
        <v>-1079450</v>
      </c>
      <c r="D18" s="566">
        <f>+C18/C22</f>
        <v>-0.31891938621719146</v>
      </c>
      <c r="E18" s="565">
        <v>-1079450</v>
      </c>
      <c r="F18" s="566">
        <f>+E18/E20</f>
        <v>-0.30407042253521127</v>
      </c>
      <c r="G18" s="548">
        <f>+C18-E18</f>
        <v>0</v>
      </c>
      <c r="H18" s="549">
        <f t="shared" si="3"/>
        <v>0</v>
      </c>
    </row>
    <row r="19" spans="1:8" ht="12" customHeight="1" x14ac:dyDescent="0.2">
      <c r="A19" s="533" t="s">
        <v>797</v>
      </c>
      <c r="B19" s="642"/>
      <c r="C19" s="565">
        <f>-+'VARIACION AF NIIF'!L41</f>
        <v>-1266190.277777778</v>
      </c>
      <c r="D19" s="953">
        <f>+C19/C20</f>
        <v>-0.55442021524706231</v>
      </c>
      <c r="E19" s="565">
        <v>0</v>
      </c>
      <c r="F19" s="566"/>
      <c r="G19" s="548">
        <f>+C19-E19</f>
        <v>-1266190.277777778</v>
      </c>
      <c r="H19" s="549" t="e">
        <f t="shared" si="3"/>
        <v>#DIV/0!</v>
      </c>
    </row>
    <row r="20" spans="1:8" ht="12" customHeight="1" x14ac:dyDescent="0.2">
      <c r="A20" s="535" t="s">
        <v>18</v>
      </c>
      <c r="B20" s="642"/>
      <c r="C20" s="560">
        <f>SUM(C14:C19)</f>
        <v>2283809.722222222</v>
      </c>
      <c r="D20" s="566">
        <f t="shared" ref="D20" si="4">+C20/C22</f>
        <v>0.67474287354482887</v>
      </c>
      <c r="E20" s="560">
        <f>SUM(E14:E19)</f>
        <v>3550000</v>
      </c>
      <c r="F20" s="561">
        <f>+E20/E22</f>
        <v>0.85542018203196901</v>
      </c>
      <c r="G20" s="568">
        <f t="shared" si="2"/>
        <v>-1266190.277777778</v>
      </c>
      <c r="H20" s="562">
        <f t="shared" si="3"/>
        <v>-0.35667331768388111</v>
      </c>
    </row>
    <row r="21" spans="1:8" ht="0.75" customHeight="1" x14ac:dyDescent="0.2">
      <c r="A21" s="535"/>
      <c r="B21" s="642"/>
      <c r="C21" s="563"/>
      <c r="D21" s="563"/>
      <c r="E21" s="563"/>
      <c r="F21" s="564"/>
      <c r="G21" s="559"/>
    </row>
    <row r="22" spans="1:8" s="535" customFormat="1" ht="12" customHeight="1" thickBot="1" x14ac:dyDescent="0.25">
      <c r="A22" s="535" t="s">
        <v>19</v>
      </c>
      <c r="B22" s="642"/>
      <c r="C22" s="569">
        <f>+C20+C11</f>
        <v>3384711.1422222219</v>
      </c>
      <c r="D22" s="570">
        <f>+C22/$C$22</f>
        <v>1</v>
      </c>
      <c r="E22" s="569">
        <f>+E20+E11</f>
        <v>4150007.3</v>
      </c>
      <c r="F22" s="571">
        <f>+E22/$E$22</f>
        <v>1</v>
      </c>
      <c r="G22" s="572">
        <f>+C22-E22</f>
        <v>-765296.15777777787</v>
      </c>
      <c r="H22" s="573">
        <f>+G22/E22</f>
        <v>-0.1844083883365164</v>
      </c>
    </row>
    <row r="23" spans="1:8" ht="12" customHeight="1" thickTop="1" thickBot="1" x14ac:dyDescent="0.25"/>
    <row r="24" spans="1:8" ht="12" customHeight="1" thickBot="1" x14ac:dyDescent="0.25">
      <c r="A24" s="536" t="s">
        <v>20</v>
      </c>
      <c r="B24" s="1009" t="s">
        <v>10</v>
      </c>
      <c r="C24" s="1023" t="str">
        <f>+C5</f>
        <v xml:space="preserve">DICIEMBRE 31 DE </v>
      </c>
      <c r="D24" s="1024"/>
      <c r="E24" s="1024"/>
      <c r="F24" s="1025"/>
      <c r="G24" s="1026" t="s">
        <v>12</v>
      </c>
      <c r="H24" s="1027"/>
    </row>
    <row r="25" spans="1:8" ht="12" customHeight="1" thickBot="1" x14ac:dyDescent="0.25">
      <c r="B25" s="1022"/>
      <c r="C25" s="550">
        <f>+C6</f>
        <v>2018</v>
      </c>
      <c r="D25" s="550" t="s">
        <v>13</v>
      </c>
      <c r="E25" s="574">
        <f>+E6</f>
        <v>2017</v>
      </c>
      <c r="F25" s="552" t="s">
        <v>13</v>
      </c>
      <c r="G25" s="553" t="s">
        <v>14</v>
      </c>
      <c r="H25" s="554" t="s">
        <v>13</v>
      </c>
    </row>
    <row r="26" spans="1:8" ht="12" customHeight="1" x14ac:dyDescent="0.2">
      <c r="A26" s="537" t="s">
        <v>21</v>
      </c>
      <c r="B26" s="46"/>
    </row>
    <row r="27" spans="1:8" ht="12" customHeight="1" x14ac:dyDescent="0.2">
      <c r="A27" s="538" t="s">
        <v>189</v>
      </c>
      <c r="B27" s="47"/>
      <c r="C27" s="575">
        <v>7160768</v>
      </c>
      <c r="D27" s="576">
        <v>0</v>
      </c>
      <c r="E27" s="575">
        <v>9757545</v>
      </c>
      <c r="F27" s="576">
        <v>0</v>
      </c>
      <c r="G27" s="548">
        <f t="shared" ref="G27" si="5">+C27-E27</f>
        <v>-2596777</v>
      </c>
      <c r="H27" s="549">
        <f t="shared" ref="H27:H28" si="6">+G27/E27</f>
        <v>-0.26613015876432033</v>
      </c>
    </row>
    <row r="28" spans="1:8" ht="12" customHeight="1" x14ac:dyDescent="0.2">
      <c r="A28" s="539" t="s">
        <v>22</v>
      </c>
      <c r="B28" s="46"/>
      <c r="C28" s="577">
        <f>SUM(C27:C27)</f>
        <v>7160768</v>
      </c>
      <c r="D28" s="578">
        <v>0</v>
      </c>
      <c r="E28" s="577">
        <f>SUM(E27:E27)</f>
        <v>9757545</v>
      </c>
      <c r="F28" s="578">
        <f>+E28/E30</f>
        <v>1</v>
      </c>
      <c r="G28" s="579">
        <f>SUM(G27:G27)</f>
        <v>-2596777</v>
      </c>
      <c r="H28" s="580">
        <f t="shared" si="6"/>
        <v>-0.26613015876432033</v>
      </c>
    </row>
    <row r="29" spans="1:8" ht="1.5" customHeight="1" x14ac:dyDescent="0.2">
      <c r="A29" s="540"/>
      <c r="B29" s="53"/>
      <c r="C29" s="581"/>
      <c r="D29" s="549"/>
      <c r="E29" s="581"/>
      <c r="F29" s="549"/>
    </row>
    <row r="30" spans="1:8" ht="12" customHeight="1" thickBot="1" x14ac:dyDescent="0.25">
      <c r="A30" s="539" t="s">
        <v>23</v>
      </c>
      <c r="B30" s="46"/>
      <c r="C30" s="582">
        <f>+C28</f>
        <v>7160768</v>
      </c>
      <c r="D30" s="583">
        <v>1</v>
      </c>
      <c r="E30" s="582">
        <f>+E28</f>
        <v>9757545</v>
      </c>
      <c r="F30" s="583">
        <v>1</v>
      </c>
      <c r="G30" s="582">
        <f>+G28</f>
        <v>-2596777</v>
      </c>
      <c r="H30" s="573"/>
    </row>
    <row r="31" spans="1:8" ht="3" customHeight="1" thickTop="1" x14ac:dyDescent="0.2">
      <c r="A31" s="540"/>
      <c r="B31" s="53"/>
      <c r="C31" s="581">
        <f>C30-[1]Bcegeneral!D124</f>
        <v>-190469162.33000001</v>
      </c>
      <c r="D31" s="549"/>
      <c r="F31" s="584"/>
    </row>
    <row r="32" spans="1:8" ht="12" customHeight="1" x14ac:dyDescent="0.2">
      <c r="A32" s="536" t="s">
        <v>2</v>
      </c>
      <c r="B32" s="46"/>
      <c r="D32" s="549"/>
      <c r="E32" s="585"/>
      <c r="F32" s="586"/>
    </row>
    <row r="33" spans="1:10" ht="1.5" customHeight="1" x14ac:dyDescent="0.2">
      <c r="A33" s="536"/>
      <c r="B33" s="46"/>
      <c r="D33" s="549"/>
      <c r="E33" s="585"/>
      <c r="F33" s="586"/>
    </row>
    <row r="34" spans="1:10" ht="12" customHeight="1" x14ac:dyDescent="0.2">
      <c r="A34" s="541" t="s">
        <v>40</v>
      </c>
      <c r="B34" s="47"/>
      <c r="C34" s="575">
        <v>1000000</v>
      </c>
      <c r="D34" s="557">
        <f>+C34/$C$39</f>
        <v>-0.26482649594482616</v>
      </c>
      <c r="E34" s="575">
        <v>1000000</v>
      </c>
      <c r="F34" s="576">
        <f>+E34/$E$39</f>
        <v>-0.17833138274764102</v>
      </c>
      <c r="G34" s="548">
        <f t="shared" ref="G34:G37" si="7">+C34-E34</f>
        <v>0</v>
      </c>
      <c r="H34" s="549">
        <f t="shared" ref="H34:H39" si="8">+G34/E34</f>
        <v>0</v>
      </c>
    </row>
    <row r="35" spans="1:10" ht="12" customHeight="1" x14ac:dyDescent="0.2">
      <c r="A35" s="541" t="s">
        <v>188</v>
      </c>
      <c r="B35" s="47"/>
      <c r="C35" s="575">
        <v>4030072</v>
      </c>
      <c r="D35" s="557">
        <f>+C35/$C$39</f>
        <v>-1.0672698461653576</v>
      </c>
      <c r="E35" s="575">
        <v>4030072</v>
      </c>
      <c r="F35" s="576">
        <f>+E35/$E$39</f>
        <v>-0.71868831233255104</v>
      </c>
      <c r="G35" s="548">
        <f t="shared" si="7"/>
        <v>0</v>
      </c>
      <c r="H35" s="549">
        <f t="shared" si="8"/>
        <v>0</v>
      </c>
    </row>
    <row r="36" spans="1:10" ht="12" customHeight="1" x14ac:dyDescent="0.2">
      <c r="A36" s="541" t="s">
        <v>46</v>
      </c>
      <c r="B36" s="47"/>
      <c r="C36" s="575">
        <f>+E36+E37</f>
        <v>-10637609.970000001</v>
      </c>
      <c r="D36" s="549">
        <f>+C36/$C$39</f>
        <v>2.8171209735828477</v>
      </c>
      <c r="E36" s="575">
        <v>-1642464.6</v>
      </c>
      <c r="F36" s="576">
        <f t="shared" ref="F36:F38" si="9">+E36/$E$39</f>
        <v>0.29290298323205111</v>
      </c>
      <c r="G36" s="548">
        <f t="shared" si="7"/>
        <v>-8995145.370000001</v>
      </c>
      <c r="H36" s="549">
        <f t="shared" si="8"/>
        <v>5.4766144548868816</v>
      </c>
    </row>
    <row r="37" spans="1:10" ht="12" customHeight="1" x14ac:dyDescent="0.2">
      <c r="A37" s="541" t="s">
        <v>41</v>
      </c>
      <c r="B37" s="47"/>
      <c r="C37" s="548">
        <f>+C95</f>
        <v>565290.48</v>
      </c>
      <c r="D37" s="557">
        <f>+C37/$C$39</f>
        <v>-0.14970389700936884</v>
      </c>
      <c r="E37" s="575">
        <v>-8995145.370000001</v>
      </c>
      <c r="F37" s="576">
        <f t="shared" si="9"/>
        <v>1.604116711848141</v>
      </c>
      <c r="G37" s="548">
        <f t="shared" si="7"/>
        <v>9560435.8500000015</v>
      </c>
      <c r="H37" s="549">
        <f t="shared" si="8"/>
        <v>-1.0628439515702903</v>
      </c>
    </row>
    <row r="38" spans="1:10" ht="12" customHeight="1" x14ac:dyDescent="0.2">
      <c r="A38" s="541" t="s">
        <v>798</v>
      </c>
      <c r="B38" s="47"/>
      <c r="C38" s="548">
        <f>-+C19</f>
        <v>1266190.277777778</v>
      </c>
      <c r="D38" s="557">
        <f>+C38/$C$39</f>
        <v>-0.33532073446329508</v>
      </c>
      <c r="E38" s="575">
        <v>0</v>
      </c>
      <c r="F38" s="576">
        <f t="shared" si="9"/>
        <v>0</v>
      </c>
      <c r="G38" s="548">
        <f t="shared" ref="G38" si="10">+C38-E38</f>
        <v>1266190.277777778</v>
      </c>
      <c r="H38" s="549" t="e">
        <f t="shared" ref="H38" si="11">+G38/E38</f>
        <v>#DIV/0!</v>
      </c>
    </row>
    <row r="39" spans="1:10" ht="12" customHeight="1" x14ac:dyDescent="0.2">
      <c r="A39" s="539" t="s">
        <v>3</v>
      </c>
      <c r="B39" s="46"/>
      <c r="C39" s="577">
        <f>SUM(C34:C38)</f>
        <v>-3776057.2122222222</v>
      </c>
      <c r="D39" s="578">
        <f>+C39/C41</f>
        <v>-1.1156218208827768</v>
      </c>
      <c r="E39" s="577">
        <f>SUM(E34:E38)</f>
        <v>-5607537.9700000007</v>
      </c>
      <c r="F39" s="578">
        <f>+E39/E41</f>
        <v>-1.3512116797546729</v>
      </c>
      <c r="G39" s="579">
        <f>SUM(G34:G37)</f>
        <v>565290.48000000045</v>
      </c>
      <c r="H39" s="580">
        <f t="shared" si="8"/>
        <v>-0.10080903295247778</v>
      </c>
      <c r="J39" s="1145"/>
    </row>
    <row r="40" spans="1:10" ht="12" customHeight="1" x14ac:dyDescent="0.2">
      <c r="A40" s="540"/>
      <c r="B40" s="53"/>
      <c r="C40" s="587"/>
      <c r="D40" s="578"/>
      <c r="E40" s="588"/>
      <c r="F40" s="589"/>
      <c r="G40" s="589"/>
    </row>
    <row r="41" spans="1:10" s="542" customFormat="1" ht="12" customHeight="1" thickBot="1" x14ac:dyDescent="0.25">
      <c r="A41" s="542" t="s">
        <v>24</v>
      </c>
      <c r="B41" s="63"/>
      <c r="C41" s="590">
        <f>+C39+C30</f>
        <v>3384710.7877777778</v>
      </c>
      <c r="D41" s="591">
        <f>+C41/C41</f>
        <v>1</v>
      </c>
      <c r="E41" s="592">
        <f>+E39+E30</f>
        <v>4150007.0299999993</v>
      </c>
      <c r="F41" s="591">
        <f>+E41/E41</f>
        <v>1</v>
      </c>
      <c r="G41" s="592">
        <f>+G39+G30</f>
        <v>-2031486.5199999996</v>
      </c>
      <c r="H41" s="573">
        <f>+G41/E41</f>
        <v>-0.48951399487147373</v>
      </c>
    </row>
    <row r="42" spans="1:10" s="543" customFormat="1" ht="12" customHeight="1" thickTop="1" x14ac:dyDescent="0.2">
      <c r="B42" s="68"/>
      <c r="C42" s="593">
        <f>+C22-C41</f>
        <v>0.35444444417953491</v>
      </c>
      <c r="D42" s="594"/>
      <c r="E42" s="593">
        <f>+E41-E22</f>
        <v>-0.27000000048428774</v>
      </c>
      <c r="F42" s="581"/>
      <c r="G42" s="595">
        <v>0</v>
      </c>
      <c r="H42" s="596"/>
    </row>
    <row r="43" spans="1:10" s="543" customFormat="1" ht="12" customHeight="1" x14ac:dyDescent="0.2">
      <c r="B43" s="68"/>
      <c r="C43" s="593"/>
      <c r="D43" s="594"/>
      <c r="E43" s="593"/>
      <c r="F43" s="581"/>
      <c r="G43" s="595"/>
      <c r="H43" s="596"/>
    </row>
    <row r="44" spans="1:10" s="543" customFormat="1" ht="12" customHeight="1" x14ac:dyDescent="0.2">
      <c r="B44" s="68"/>
      <c r="C44" s="593"/>
      <c r="D44" s="594"/>
      <c r="E44" s="593"/>
      <c r="F44" s="581"/>
      <c r="G44" s="595"/>
      <c r="H44" s="596"/>
    </row>
    <row r="45" spans="1:10" s="542" customFormat="1" ht="12" customHeight="1" x14ac:dyDescent="0.2">
      <c r="B45" s="63"/>
      <c r="C45" s="597"/>
      <c r="H45" s="598"/>
    </row>
    <row r="46" spans="1:10" s="542" customFormat="1" ht="12" customHeight="1" x14ac:dyDescent="0.2">
      <c r="A46" s="92" t="s">
        <v>42</v>
      </c>
      <c r="B46" s="92"/>
      <c r="D46" s="1028" t="s">
        <v>287</v>
      </c>
      <c r="E46" s="1028"/>
      <c r="F46" s="1028"/>
      <c r="G46" s="1028"/>
      <c r="H46" s="599"/>
    </row>
    <row r="47" spans="1:10" s="542" customFormat="1" ht="12" customHeight="1" x14ac:dyDescent="0.2">
      <c r="A47" s="92" t="s">
        <v>7</v>
      </c>
      <c r="B47" s="92"/>
      <c r="D47" s="1028" t="s">
        <v>286</v>
      </c>
      <c r="E47" s="1028"/>
      <c r="F47" s="1028"/>
      <c r="G47" s="1028"/>
      <c r="H47" s="599"/>
    </row>
    <row r="48" spans="1:10" s="542" customFormat="1" ht="12" customHeight="1" x14ac:dyDescent="0.2">
      <c r="A48" s="92"/>
      <c r="B48" s="92"/>
      <c r="D48" s="975"/>
      <c r="E48" s="975"/>
      <c r="F48" s="975"/>
      <c r="G48" s="975"/>
      <c r="H48" s="599"/>
    </row>
    <row r="49" spans="1:9" s="542" customFormat="1" ht="12" customHeight="1" x14ac:dyDescent="0.2">
      <c r="A49" s="92"/>
      <c r="B49" s="92"/>
      <c r="D49" s="975"/>
      <c r="E49" s="975"/>
      <c r="F49" s="975"/>
      <c r="G49" s="975"/>
      <c r="H49" s="599"/>
    </row>
    <row r="50" spans="1:9" s="542" customFormat="1" ht="12" customHeight="1" x14ac:dyDescent="0.2">
      <c r="A50" s="92"/>
      <c r="B50" s="92"/>
      <c r="D50" s="975"/>
      <c r="E50" s="975"/>
      <c r="F50" s="975"/>
      <c r="G50" s="975"/>
      <c r="H50" s="599"/>
    </row>
    <row r="51" spans="1:9" s="542" customFormat="1" ht="12" customHeight="1" x14ac:dyDescent="0.2">
      <c r="A51" s="92"/>
      <c r="B51" s="92"/>
      <c r="D51" s="975"/>
      <c r="E51" s="975"/>
      <c r="F51" s="975"/>
      <c r="G51" s="975"/>
      <c r="H51" s="599"/>
    </row>
    <row r="53" spans="1:9" s="542" customFormat="1" ht="12" customHeight="1" x14ac:dyDescent="0.2">
      <c r="A53" s="92"/>
      <c r="B53" s="92"/>
      <c r="C53" s="643"/>
      <c r="D53" s="643"/>
      <c r="E53" s="643"/>
      <c r="F53" s="599"/>
      <c r="G53" s="599"/>
      <c r="H53" s="599"/>
    </row>
    <row r="54" spans="1:9" s="535" customFormat="1" ht="12" customHeight="1" x14ac:dyDescent="0.2">
      <c r="A54" s="1008" t="str">
        <f>+A1</f>
        <v>FUNDACION AKAPANA</v>
      </c>
      <c r="B54" s="1008"/>
      <c r="C54" s="1008"/>
      <c r="D54" s="1008"/>
      <c r="E54" s="1008"/>
      <c r="F54" s="1008"/>
      <c r="G54" s="1008"/>
      <c r="H54" s="1008"/>
    </row>
    <row r="55" spans="1:9" s="535" customFormat="1" ht="12" customHeight="1" x14ac:dyDescent="0.2">
      <c r="A55" s="1008" t="str">
        <f>+A2</f>
        <v>NIT. 900.326.707-3</v>
      </c>
      <c r="B55" s="1008"/>
      <c r="C55" s="1008"/>
      <c r="D55" s="1008"/>
      <c r="E55" s="1008"/>
      <c r="F55" s="1008"/>
      <c r="G55" s="1008"/>
      <c r="H55" s="1008"/>
    </row>
    <row r="56" spans="1:9" s="535" customFormat="1" ht="12" customHeight="1" thickBot="1" x14ac:dyDescent="0.25">
      <c r="A56" s="1008" t="s">
        <v>25</v>
      </c>
      <c r="B56" s="1008"/>
      <c r="C56" s="1008"/>
      <c r="D56" s="1008"/>
      <c r="E56" s="1008"/>
      <c r="F56" s="1008"/>
      <c r="G56" s="1008"/>
      <c r="H56" s="1008"/>
    </row>
    <row r="57" spans="1:9" s="535" customFormat="1" ht="12" customHeight="1" thickBot="1" x14ac:dyDescent="0.25">
      <c r="A57" s="77"/>
      <c r="B57" s="1009" t="s">
        <v>10</v>
      </c>
      <c r="C57" s="1012" t="s">
        <v>26</v>
      </c>
      <c r="D57" s="1013"/>
      <c r="E57" s="1013"/>
      <c r="F57" s="1014"/>
      <c r="G57" s="1015" t="s">
        <v>12</v>
      </c>
      <c r="H57" s="1016"/>
    </row>
    <row r="58" spans="1:9" ht="12" customHeight="1" thickBot="1" x14ac:dyDescent="0.25">
      <c r="B58" s="1010"/>
      <c r="C58" s="1019" t="s">
        <v>27</v>
      </c>
      <c r="D58" s="1020"/>
      <c r="E58" s="1020"/>
      <c r="F58" s="1021"/>
      <c r="G58" s="1017"/>
      <c r="H58" s="1018"/>
    </row>
    <row r="59" spans="1:9" ht="12" customHeight="1" thickBot="1" x14ac:dyDescent="0.25">
      <c r="A59" s="540"/>
      <c r="B59" s="1011"/>
      <c r="C59" s="550">
        <f>+C6</f>
        <v>2018</v>
      </c>
      <c r="D59" s="551" t="s">
        <v>13</v>
      </c>
      <c r="E59" s="574">
        <f>+E6</f>
        <v>2017</v>
      </c>
      <c r="F59" s="601" t="s">
        <v>13</v>
      </c>
      <c r="G59" s="553" t="s">
        <v>14</v>
      </c>
      <c r="H59" s="554" t="s">
        <v>13</v>
      </c>
    </row>
    <row r="60" spans="1:9" ht="12" customHeight="1" x14ac:dyDescent="0.2">
      <c r="A60" s="540" t="s">
        <v>470</v>
      </c>
      <c r="B60" s="53"/>
      <c r="C60" s="602">
        <f>+DONACION18!C15</f>
        <v>4329634</v>
      </c>
      <c r="D60" s="557">
        <v>1</v>
      </c>
      <c r="E60" s="602">
        <v>41667578</v>
      </c>
      <c r="F60" s="557">
        <f>+E60/(+E60+E88)</f>
        <v>0.99999827780063399</v>
      </c>
      <c r="G60" s="548">
        <f>+C60-E60</f>
        <v>-37337944</v>
      </c>
      <c r="H60" s="549">
        <v>1</v>
      </c>
      <c r="I60" s="603"/>
    </row>
    <row r="61" spans="1:9" ht="2.25" customHeight="1" x14ac:dyDescent="0.2">
      <c r="A61" s="540"/>
      <c r="B61" s="53"/>
      <c r="C61" s="602"/>
      <c r="D61" s="604"/>
      <c r="E61" s="605"/>
      <c r="F61" s="604"/>
      <c r="G61" s="605">
        <f>+C61-E61</f>
        <v>0</v>
      </c>
      <c r="H61" s="606"/>
    </row>
    <row r="62" spans="1:9" ht="12" customHeight="1" x14ac:dyDescent="0.2">
      <c r="A62" s="544" t="s">
        <v>473</v>
      </c>
      <c r="B62" s="92"/>
      <c r="C62" s="607">
        <f>+C60-C61</f>
        <v>4329634</v>
      </c>
      <c r="D62" s="608">
        <f>+C62/C60</f>
        <v>1</v>
      </c>
      <c r="E62" s="609">
        <f>+E60-E61</f>
        <v>41667578</v>
      </c>
      <c r="F62" s="608">
        <f>+E62/E60</f>
        <v>1</v>
      </c>
      <c r="G62" s="610">
        <f>+G60-G61</f>
        <v>-37337944</v>
      </c>
      <c r="H62" s="611">
        <v>1</v>
      </c>
    </row>
    <row r="63" spans="1:9" ht="1.5" customHeight="1" x14ac:dyDescent="0.2">
      <c r="A63" s="540"/>
      <c r="B63" s="53"/>
      <c r="C63" s="605"/>
      <c r="D63" s="604"/>
      <c r="E63" s="605"/>
      <c r="F63" s="604"/>
      <c r="G63" s="612"/>
    </row>
    <row r="64" spans="1:9" s="535" customFormat="1" ht="12" customHeight="1" x14ac:dyDescent="0.2">
      <c r="A64" s="544" t="s">
        <v>31</v>
      </c>
      <c r="B64" s="92"/>
      <c r="C64" s="613">
        <f>+C66</f>
        <v>3326114</v>
      </c>
      <c r="D64" s="608">
        <f>+C64/C60</f>
        <v>0.76822059324183056</v>
      </c>
      <c r="E64" s="609">
        <f>+E66</f>
        <v>50352679</v>
      </c>
      <c r="F64" s="608">
        <f>E64/E60</f>
        <v>1.2084378650470158</v>
      </c>
      <c r="G64" s="609">
        <f>SUM(G66:G85)</f>
        <v>-94053130</v>
      </c>
      <c r="H64" s="611">
        <f>+C64/C62</f>
        <v>0.76822059324183056</v>
      </c>
    </row>
    <row r="65" spans="1:10" s="535" customFormat="1" ht="3" customHeight="1" x14ac:dyDescent="0.2">
      <c r="A65" s="544"/>
      <c r="B65" s="53"/>
      <c r="C65" s="555"/>
      <c r="D65" s="598"/>
      <c r="E65" s="555"/>
      <c r="F65" s="614"/>
      <c r="G65" s="615"/>
      <c r="H65" s="598"/>
    </row>
    <row r="66" spans="1:10" ht="12" customHeight="1" x14ac:dyDescent="0.2">
      <c r="A66" s="545" t="s">
        <v>32</v>
      </c>
      <c r="B66" s="103"/>
      <c r="C66" s="616">
        <f>SUM(C67:C84)</f>
        <v>3326114</v>
      </c>
      <c r="D66" s="617">
        <f>+C66/$C$64</f>
        <v>1</v>
      </c>
      <c r="E66" s="618">
        <f>SUM(E67:E84)</f>
        <v>50352679</v>
      </c>
      <c r="F66" s="619">
        <f>+E66/E64</f>
        <v>1</v>
      </c>
      <c r="G66" s="555">
        <f>+C66-E66</f>
        <v>-47026565</v>
      </c>
      <c r="H66" s="598">
        <f>+C66/C62</f>
        <v>0.76822059324183056</v>
      </c>
    </row>
    <row r="67" spans="1:10" ht="12" customHeight="1" x14ac:dyDescent="0.2">
      <c r="A67" s="546" t="s">
        <v>760</v>
      </c>
      <c r="B67" s="103"/>
      <c r="C67" s="948">
        <v>0</v>
      </c>
      <c r="D67" s="606">
        <f>+C67/$C$60</f>
        <v>0</v>
      </c>
      <c r="E67" s="602">
        <v>12000000</v>
      </c>
      <c r="F67" s="620">
        <f t="shared" ref="F67:F84" si="12">+E67/$E$66</f>
        <v>0.23831899788291305</v>
      </c>
      <c r="G67" s="548">
        <f>+C67-E67</f>
        <v>-12000000</v>
      </c>
      <c r="H67" s="549">
        <f>+C67/$C$66</f>
        <v>0</v>
      </c>
    </row>
    <row r="68" spans="1:10" ht="12" customHeight="1" x14ac:dyDescent="0.2">
      <c r="A68" s="546" t="s">
        <v>766</v>
      </c>
      <c r="B68" s="103"/>
      <c r="C68" s="948">
        <v>0</v>
      </c>
      <c r="D68" s="606">
        <f>+C68/$C$60</f>
        <v>0</v>
      </c>
      <c r="E68" s="602">
        <v>8856000</v>
      </c>
      <c r="F68" s="620">
        <f t="shared" si="12"/>
        <v>0.17587942043758983</v>
      </c>
      <c r="G68" s="548">
        <f>+C68-E68</f>
        <v>-8856000</v>
      </c>
      <c r="H68" s="549">
        <f>+C68/$C$66</f>
        <v>0</v>
      </c>
    </row>
    <row r="69" spans="1:10" ht="12" customHeight="1" x14ac:dyDescent="0.2">
      <c r="A69" s="546" t="s">
        <v>768</v>
      </c>
      <c r="B69" s="103"/>
      <c r="C69" s="948">
        <v>0</v>
      </c>
      <c r="D69" s="606">
        <f>+C69/$C$60</f>
        <v>0</v>
      </c>
      <c r="E69" s="602">
        <v>20507578</v>
      </c>
      <c r="F69" s="620">
        <f t="shared" si="12"/>
        <v>0.4072787864971395</v>
      </c>
      <c r="G69" s="548">
        <f>+C69-E69</f>
        <v>-20507578</v>
      </c>
      <c r="H69" s="549">
        <f>+C69/$C$66</f>
        <v>0</v>
      </c>
    </row>
    <row r="70" spans="1:10" ht="12" customHeight="1" x14ac:dyDescent="0.2">
      <c r="A70" s="546" t="s">
        <v>108</v>
      </c>
      <c r="B70" s="103"/>
      <c r="C70" s="602">
        <f>+'GTOS 18'!H11</f>
        <v>1514464</v>
      </c>
      <c r="D70" s="606">
        <f>+C70/C60</f>
        <v>0.34979030560088914</v>
      </c>
      <c r="E70" s="213">
        <v>1565807</v>
      </c>
      <c r="F70" s="620">
        <f t="shared" si="12"/>
        <v>3.1096796259837536E-2</v>
      </c>
      <c r="G70" s="548">
        <f>+C70-E70</f>
        <v>-51343</v>
      </c>
      <c r="H70" s="549">
        <f>+C70/$C$66</f>
        <v>0.45532534362923222</v>
      </c>
    </row>
    <row r="71" spans="1:10" ht="12" customHeight="1" x14ac:dyDescent="0.2">
      <c r="A71" s="546" t="s">
        <v>759</v>
      </c>
      <c r="B71" s="103"/>
      <c r="C71" s="602">
        <f>+'GTOS 18'!H21</f>
        <v>672700</v>
      </c>
      <c r="D71" s="606">
        <f t="shared" ref="D71:D84" si="13">+C71/$C$64</f>
        <v>0.20224802878073331</v>
      </c>
      <c r="E71" s="213">
        <v>565760</v>
      </c>
      <c r="F71" s="620">
        <f t="shared" si="12"/>
        <v>1.123594635351974E-2</v>
      </c>
      <c r="G71" s="548">
        <f t="shared" ref="G71:G84" si="14">+C71-E71</f>
        <v>106940</v>
      </c>
      <c r="H71" s="549">
        <f t="shared" ref="H71:H84" si="15">+C71/$C$66</f>
        <v>0.20224802878073331</v>
      </c>
    </row>
    <row r="72" spans="1:10" ht="12" customHeight="1" x14ac:dyDescent="0.2">
      <c r="A72" s="546" t="s">
        <v>310</v>
      </c>
      <c r="B72" s="103"/>
      <c r="C72" s="602">
        <f>+'GTOS 18'!H59</f>
        <v>13500</v>
      </c>
      <c r="D72" s="606">
        <f t="shared" si="13"/>
        <v>4.058790528526683E-3</v>
      </c>
      <c r="E72" s="213">
        <v>330120</v>
      </c>
      <c r="F72" s="620">
        <f t="shared" si="12"/>
        <v>6.5561556317589378E-3</v>
      </c>
      <c r="G72" s="548">
        <f t="shared" si="14"/>
        <v>-316620</v>
      </c>
      <c r="H72" s="549">
        <f t="shared" si="15"/>
        <v>4.058790528526683E-3</v>
      </c>
    </row>
    <row r="73" spans="1:10" ht="12" customHeight="1" x14ac:dyDescent="0.2">
      <c r="A73" s="546" t="s">
        <v>309</v>
      </c>
      <c r="B73" s="103"/>
      <c r="C73" s="948">
        <f>+'GTOS 18'!H50</f>
        <v>61550</v>
      </c>
      <c r="D73" s="606">
        <f t="shared" si="13"/>
        <v>1.8505078298579062E-2</v>
      </c>
      <c r="E73" s="213">
        <v>343800</v>
      </c>
      <c r="F73" s="620">
        <f t="shared" si="12"/>
        <v>6.8278392893454587E-3</v>
      </c>
      <c r="G73" s="548">
        <f t="shared" si="14"/>
        <v>-282250</v>
      </c>
      <c r="H73" s="549">
        <f t="shared" si="15"/>
        <v>1.8505078298579062E-2</v>
      </c>
    </row>
    <row r="74" spans="1:10" ht="12" customHeight="1" x14ac:dyDescent="0.2">
      <c r="A74" s="546" t="s">
        <v>983</v>
      </c>
      <c r="B74" s="103"/>
      <c r="C74" s="602">
        <f>+'GTOS 18'!H27+'GTOS 18'!H43</f>
        <v>291360</v>
      </c>
      <c r="D74" s="606">
        <f t="shared" si="13"/>
        <v>8.7597719140113661E-2</v>
      </c>
      <c r="E74" s="213">
        <v>1246367</v>
      </c>
      <c r="F74" s="620">
        <f t="shared" si="12"/>
        <v>2.4752744536194391E-2</v>
      </c>
      <c r="G74" s="548">
        <f t="shared" si="14"/>
        <v>-955007</v>
      </c>
      <c r="H74" s="549">
        <f t="shared" si="15"/>
        <v>8.7597719140113661E-2</v>
      </c>
      <c r="J74" s="621"/>
    </row>
    <row r="75" spans="1:10" ht="12" customHeight="1" x14ac:dyDescent="0.2">
      <c r="A75" s="546" t="s">
        <v>761</v>
      </c>
      <c r="B75" s="103"/>
      <c r="C75" s="948">
        <v>0</v>
      </c>
      <c r="D75" s="606">
        <f t="shared" si="13"/>
        <v>0</v>
      </c>
      <c r="E75" s="213">
        <v>270000</v>
      </c>
      <c r="F75" s="620">
        <f t="shared" si="12"/>
        <v>5.3621774523655436E-3</v>
      </c>
      <c r="G75" s="548">
        <f t="shared" si="14"/>
        <v>-270000</v>
      </c>
      <c r="H75" s="549">
        <f t="shared" si="15"/>
        <v>0</v>
      </c>
    </row>
    <row r="76" spans="1:10" ht="12" customHeight="1" x14ac:dyDescent="0.2">
      <c r="A76" s="546" t="s">
        <v>756</v>
      </c>
      <c r="B76" s="103"/>
      <c r="C76" s="948">
        <v>0</v>
      </c>
      <c r="D76" s="606">
        <f t="shared" si="13"/>
        <v>0</v>
      </c>
      <c r="E76" s="213">
        <v>140630</v>
      </c>
      <c r="F76" s="620">
        <f t="shared" si="12"/>
        <v>2.7929000560228383E-3</v>
      </c>
      <c r="G76" s="548">
        <f t="shared" si="14"/>
        <v>-140630</v>
      </c>
      <c r="H76" s="549">
        <f t="shared" si="15"/>
        <v>0</v>
      </c>
    </row>
    <row r="77" spans="1:10" ht="12" customHeight="1" x14ac:dyDescent="0.2">
      <c r="A77" s="546" t="s">
        <v>112</v>
      </c>
      <c r="B77" s="103"/>
      <c r="C77" s="948">
        <f>+'GTOS 18'!H39</f>
        <v>481540</v>
      </c>
      <c r="D77" s="606">
        <f t="shared" si="13"/>
        <v>0.14477555489679547</v>
      </c>
      <c r="E77" s="213">
        <v>442040</v>
      </c>
      <c r="F77" s="620">
        <f t="shared" si="12"/>
        <v>8.7788774853469059E-3</v>
      </c>
      <c r="G77" s="548">
        <f t="shared" si="14"/>
        <v>39500</v>
      </c>
      <c r="H77" s="549">
        <f t="shared" si="15"/>
        <v>0.14477555489679547</v>
      </c>
    </row>
    <row r="78" spans="1:10" ht="12" customHeight="1" x14ac:dyDescent="0.2">
      <c r="A78" s="546" t="s">
        <v>113</v>
      </c>
      <c r="B78" s="103"/>
      <c r="C78" s="948">
        <f>+'GTOS 18'!H54</f>
        <v>291000</v>
      </c>
      <c r="D78" s="606">
        <f t="shared" si="13"/>
        <v>8.7489484726019612E-2</v>
      </c>
      <c r="E78" s="213">
        <v>100800</v>
      </c>
      <c r="F78" s="620">
        <f t="shared" si="12"/>
        <v>2.0018795822164697E-3</v>
      </c>
      <c r="G78" s="548">
        <f t="shared" si="14"/>
        <v>190200</v>
      </c>
      <c r="H78" s="549">
        <f t="shared" si="15"/>
        <v>8.7489484726019612E-2</v>
      </c>
    </row>
    <row r="79" spans="1:10" ht="12" customHeight="1" x14ac:dyDescent="0.2">
      <c r="A79" s="546" t="s">
        <v>308</v>
      </c>
      <c r="B79" s="103"/>
      <c r="C79" s="948">
        <v>0</v>
      </c>
      <c r="D79" s="606">
        <f t="shared" si="13"/>
        <v>0</v>
      </c>
      <c r="E79" s="213">
        <v>34100</v>
      </c>
      <c r="F79" s="620">
        <f t="shared" si="12"/>
        <v>6.7722315231727795E-4</v>
      </c>
      <c r="G79" s="548">
        <f t="shared" si="14"/>
        <v>-34100</v>
      </c>
      <c r="H79" s="549">
        <f t="shared" si="15"/>
        <v>0</v>
      </c>
    </row>
    <row r="80" spans="1:10" ht="12" customHeight="1" x14ac:dyDescent="0.2">
      <c r="A80" s="546" t="s">
        <v>755</v>
      </c>
      <c r="B80" s="103"/>
      <c r="C80" s="948">
        <v>0</v>
      </c>
      <c r="D80" s="606">
        <f t="shared" si="13"/>
        <v>0</v>
      </c>
      <c r="E80" s="213">
        <v>3185660</v>
      </c>
      <c r="F80" s="620">
        <f t="shared" si="12"/>
        <v>6.3266941566306731E-2</v>
      </c>
      <c r="G80" s="548">
        <f t="shared" si="14"/>
        <v>-3185660</v>
      </c>
      <c r="H80" s="549">
        <f t="shared" si="15"/>
        <v>0</v>
      </c>
    </row>
    <row r="81" spans="1:10" ht="12" customHeight="1" x14ac:dyDescent="0.2">
      <c r="A81" s="546" t="s">
        <v>757</v>
      </c>
      <c r="B81" s="103"/>
      <c r="C81" s="602">
        <v>0</v>
      </c>
      <c r="D81" s="606">
        <f t="shared" si="13"/>
        <v>0</v>
      </c>
      <c r="E81" s="213">
        <v>402797</v>
      </c>
      <c r="F81" s="620">
        <f t="shared" si="12"/>
        <v>7.9995147825203099E-3</v>
      </c>
      <c r="G81" s="548">
        <f t="shared" si="14"/>
        <v>-402797</v>
      </c>
      <c r="H81" s="549">
        <f t="shared" si="15"/>
        <v>0</v>
      </c>
    </row>
    <row r="82" spans="1:10" ht="12" customHeight="1" x14ac:dyDescent="0.2">
      <c r="A82" s="546" t="s">
        <v>758</v>
      </c>
      <c r="B82" s="103"/>
      <c r="C82" s="948">
        <v>0</v>
      </c>
      <c r="D82" s="606">
        <f t="shared" si="13"/>
        <v>0</v>
      </c>
      <c r="E82" s="213">
        <v>56800</v>
      </c>
      <c r="F82" s="620">
        <f t="shared" si="12"/>
        <v>1.1280432566457884E-3</v>
      </c>
      <c r="G82" s="548">
        <f t="shared" si="14"/>
        <v>-56800</v>
      </c>
      <c r="H82" s="549">
        <f t="shared" si="15"/>
        <v>0</v>
      </c>
    </row>
    <row r="83" spans="1:10" ht="12" customHeight="1" x14ac:dyDescent="0.2">
      <c r="A83" s="546" t="s">
        <v>118</v>
      </c>
      <c r="B83" s="103"/>
      <c r="C83" s="948">
        <v>0</v>
      </c>
      <c r="D83" s="606">
        <f t="shared" si="13"/>
        <v>0</v>
      </c>
      <c r="E83" s="213"/>
      <c r="F83" s="620">
        <f t="shared" si="12"/>
        <v>0</v>
      </c>
      <c r="G83" s="548">
        <f t="shared" si="14"/>
        <v>0</v>
      </c>
      <c r="H83" s="549">
        <f t="shared" si="15"/>
        <v>0</v>
      </c>
    </row>
    <row r="84" spans="1:10" ht="12" customHeight="1" x14ac:dyDescent="0.2">
      <c r="A84" s="546" t="s">
        <v>282</v>
      </c>
      <c r="B84" s="103"/>
      <c r="C84" s="948">
        <v>0</v>
      </c>
      <c r="D84" s="606">
        <f t="shared" si="13"/>
        <v>0</v>
      </c>
      <c r="E84" s="213">
        <v>304420</v>
      </c>
      <c r="F84" s="620">
        <f t="shared" si="12"/>
        <v>6.0457557779596991E-3</v>
      </c>
      <c r="G84" s="548">
        <f t="shared" si="14"/>
        <v>-304420</v>
      </c>
      <c r="H84" s="549">
        <f t="shared" si="15"/>
        <v>0</v>
      </c>
    </row>
    <row r="85" spans="1:10" ht="1.5" customHeight="1" thickBot="1" x14ac:dyDescent="0.25">
      <c r="A85" s="546"/>
      <c r="B85" s="103"/>
      <c r="C85" s="622"/>
      <c r="D85" s="623"/>
      <c r="E85" s="624"/>
      <c r="F85" s="625"/>
      <c r="G85" s="626"/>
      <c r="H85" s="623"/>
    </row>
    <row r="86" spans="1:10" ht="12" customHeight="1" x14ac:dyDescent="0.2">
      <c r="A86" s="545" t="s">
        <v>33</v>
      </c>
      <c r="B86" s="103"/>
      <c r="C86" s="627">
        <f>+C62-C64</f>
        <v>1003520</v>
      </c>
      <c r="D86" s="628">
        <f>+C86/C60</f>
        <v>0.23177940675816941</v>
      </c>
      <c r="E86" s="563">
        <f>+E62-E64</f>
        <v>-8685101</v>
      </c>
      <c r="F86" s="628">
        <f>+E86/E60</f>
        <v>-0.2084378650470157</v>
      </c>
      <c r="G86" s="555">
        <f t="shared" ref="G86" si="16">+C86-E86</f>
        <v>9688621</v>
      </c>
      <c r="H86" s="598"/>
    </row>
    <row r="87" spans="1:10" ht="3" customHeight="1" x14ac:dyDescent="0.2">
      <c r="A87" s="545"/>
      <c r="B87" s="103"/>
      <c r="C87" s="565"/>
      <c r="D87" s="629"/>
      <c r="E87" s="565"/>
      <c r="F87" s="620"/>
      <c r="G87" s="630"/>
    </row>
    <row r="88" spans="1:10" ht="12" customHeight="1" x14ac:dyDescent="0.2">
      <c r="A88" s="539" t="s">
        <v>34</v>
      </c>
      <c r="B88" s="47"/>
      <c r="C88" s="602">
        <v>0</v>
      </c>
      <c r="D88" s="614">
        <f>+C88/C60</f>
        <v>0</v>
      </c>
      <c r="E88" s="618">
        <v>71.760000000000005</v>
      </c>
      <c r="F88" s="614">
        <f>+E88/E60</f>
        <v>1.7222023319905947E-6</v>
      </c>
      <c r="G88" s="555">
        <f>+C88-E88</f>
        <v>-71.760000000000005</v>
      </c>
      <c r="H88" s="598">
        <f>+C88/C60</f>
        <v>0</v>
      </c>
    </row>
    <row r="89" spans="1:10" ht="3.75" customHeight="1" x14ac:dyDescent="0.2">
      <c r="A89" s="541"/>
      <c r="B89" s="47"/>
      <c r="C89" s="602"/>
      <c r="D89" s="549"/>
      <c r="E89" s="575"/>
      <c r="F89" s="576"/>
      <c r="G89" s="630"/>
    </row>
    <row r="90" spans="1:10" ht="12" customHeight="1" x14ac:dyDescent="0.2">
      <c r="A90" s="539" t="s">
        <v>35</v>
      </c>
      <c r="B90" s="47"/>
      <c r="C90" s="631">
        <f>SUM(C91:C94)</f>
        <v>438229.51999999996</v>
      </c>
      <c r="D90" s="632">
        <f>+C90/C60</f>
        <v>0.10121629680476454</v>
      </c>
      <c r="E90" s="631">
        <f>SUM(E91:E94)</f>
        <v>310116.13</v>
      </c>
      <c r="F90" s="633">
        <f>+E90/E60</f>
        <v>7.4426243349205471E-3</v>
      </c>
      <c r="G90" s="555">
        <f t="shared" ref="G90:G95" si="17">+C90-E90</f>
        <v>128113.38999999996</v>
      </c>
      <c r="H90" s="598">
        <f>+C90/C60</f>
        <v>0.10121629680476454</v>
      </c>
      <c r="J90" s="637"/>
    </row>
    <row r="91" spans="1:10" ht="12" customHeight="1" x14ac:dyDescent="0.2">
      <c r="A91" s="541" t="s">
        <v>191</v>
      </c>
      <c r="B91" s="47"/>
      <c r="C91" s="602">
        <v>0</v>
      </c>
      <c r="D91" s="549">
        <f>+C91/$C$90</f>
        <v>0</v>
      </c>
      <c r="E91" s="602">
        <v>0</v>
      </c>
      <c r="F91" s="576">
        <f>+E91/$E$90</f>
        <v>0</v>
      </c>
      <c r="G91" s="548">
        <f t="shared" si="17"/>
        <v>0</v>
      </c>
      <c r="H91" s="549">
        <f>+C91/$C$90</f>
        <v>0</v>
      </c>
    </row>
    <row r="92" spans="1:10" ht="12" customHeight="1" x14ac:dyDescent="0.2">
      <c r="A92" s="541" t="s">
        <v>642</v>
      </c>
      <c r="B92" s="47"/>
      <c r="C92" s="602">
        <f>+'GTO FN'!B56</f>
        <v>356213.51999999996</v>
      </c>
      <c r="D92" s="549">
        <f t="shared" ref="D92:D94" si="18">+C92/$C$90</f>
        <v>0.81284693007445041</v>
      </c>
      <c r="E92" s="602">
        <v>181190.13</v>
      </c>
      <c r="F92" s="576">
        <f t="shared" ref="F92:F94" si="19">+E92/$E$90</f>
        <v>0.58426541695847944</v>
      </c>
      <c r="G92" s="548">
        <f t="shared" si="17"/>
        <v>175023.38999999996</v>
      </c>
      <c r="H92" s="549">
        <f t="shared" ref="H92:H94" si="20">+C92/$C$90</f>
        <v>0.81284693007445041</v>
      </c>
      <c r="J92" s="621"/>
    </row>
    <row r="93" spans="1:10" ht="12" customHeight="1" x14ac:dyDescent="0.2">
      <c r="A93" s="541" t="s">
        <v>213</v>
      </c>
      <c r="B93" s="47"/>
      <c r="C93" s="602">
        <f>+'GTO FN'!F56</f>
        <v>11849</v>
      </c>
      <c r="D93" s="549">
        <f t="shared" si="18"/>
        <v>2.7038342830031169E-2</v>
      </c>
      <c r="E93" s="602">
        <v>79415</v>
      </c>
      <c r="F93" s="576">
        <f t="shared" si="19"/>
        <v>0.25608148792518465</v>
      </c>
      <c r="G93" s="548">
        <f t="shared" si="17"/>
        <v>-67566</v>
      </c>
      <c r="H93" s="549">
        <f t="shared" si="20"/>
        <v>2.7038342830031169E-2</v>
      </c>
    </row>
    <row r="94" spans="1:10" ht="12" customHeight="1" x14ac:dyDescent="0.2">
      <c r="A94" s="541" t="s">
        <v>118</v>
      </c>
      <c r="B94" s="47"/>
      <c r="C94" s="602">
        <f>+'GTO FN'!D56</f>
        <v>70167</v>
      </c>
      <c r="D94" s="549">
        <f t="shared" si="18"/>
        <v>0.16011472709551836</v>
      </c>
      <c r="E94" s="602">
        <v>49511</v>
      </c>
      <c r="F94" s="576">
        <f t="shared" si="19"/>
        <v>0.15965309511633594</v>
      </c>
      <c r="G94" s="548">
        <f t="shared" si="17"/>
        <v>20656</v>
      </c>
      <c r="H94" s="549">
        <f t="shared" si="20"/>
        <v>0.16011472709551836</v>
      </c>
    </row>
    <row r="95" spans="1:10" ht="12" customHeight="1" thickBot="1" x14ac:dyDescent="0.25">
      <c r="A95" s="539" t="s">
        <v>285</v>
      </c>
      <c r="B95" s="46"/>
      <c r="C95" s="634">
        <f>+C86+C88-C90</f>
        <v>565290.48</v>
      </c>
      <c r="D95" s="635">
        <f>+C95/(+C88+C60)</f>
        <v>0.13056310995340484</v>
      </c>
      <c r="E95" s="634">
        <f>+E86+E88-E90</f>
        <v>-8995145.370000001</v>
      </c>
      <c r="F95" s="635">
        <f>E95/E60</f>
        <v>-0.21587876717960428</v>
      </c>
      <c r="G95" s="634">
        <f t="shared" si="17"/>
        <v>9560435.8500000015</v>
      </c>
      <c r="H95" s="591">
        <f t="shared" ref="H95" si="21">+G95/E95</f>
        <v>-1.0628439515702903</v>
      </c>
    </row>
    <row r="96" spans="1:10" s="535" customFormat="1" ht="12" customHeight="1" thickTop="1" x14ac:dyDescent="0.2">
      <c r="A96" s="547"/>
      <c r="B96" s="117"/>
      <c r="C96" s="636"/>
      <c r="D96" s="555"/>
      <c r="E96" s="555"/>
      <c r="F96" s="555"/>
      <c r="G96" s="555"/>
      <c r="H96" s="598"/>
    </row>
    <row r="97" spans="1:8" s="535" customFormat="1" ht="12" customHeight="1" x14ac:dyDescent="0.2">
      <c r="A97" s="547"/>
      <c r="B97" s="117"/>
      <c r="C97" s="636"/>
      <c r="D97" s="555"/>
      <c r="E97" s="555"/>
      <c r="F97" s="555"/>
      <c r="G97" s="555"/>
      <c r="H97" s="598"/>
    </row>
    <row r="98" spans="1:8" s="535" customFormat="1" ht="12" customHeight="1" x14ac:dyDescent="0.2">
      <c r="A98" s="547"/>
      <c r="B98" s="117"/>
      <c r="C98" s="636"/>
      <c r="G98" s="555"/>
      <c r="H98" s="598"/>
    </row>
    <row r="99" spans="1:8" ht="12" customHeight="1" x14ac:dyDescent="0.2">
      <c r="A99" s="540"/>
      <c r="B99" s="53"/>
    </row>
    <row r="100" spans="1:8" s="535" customFormat="1" ht="12" customHeight="1" x14ac:dyDescent="0.2">
      <c r="A100" s="92" t="str">
        <f>+A46</f>
        <v>BLANCA STELLA LENTINO</v>
      </c>
      <c r="B100" s="92"/>
      <c r="D100" s="1007" t="str">
        <f>+D46</f>
        <v>ELIZABETH RUIZ GUERRERO</v>
      </c>
      <c r="E100" s="1007"/>
      <c r="F100" s="1007"/>
      <c r="G100" s="1007"/>
      <c r="H100" s="599"/>
    </row>
    <row r="101" spans="1:8" s="535" customFormat="1" ht="12" customHeight="1" x14ac:dyDescent="0.2">
      <c r="A101" s="92" t="str">
        <f>+A47</f>
        <v>REPRESENTANTE LEGAL</v>
      </c>
      <c r="B101" s="92"/>
      <c r="D101" s="1007" t="str">
        <f>+D47</f>
        <v>CONTADORA PUBLICA  T.P. 141819-T</v>
      </c>
      <c r="E101" s="1007"/>
      <c r="F101" s="1007"/>
      <c r="G101" s="1007"/>
      <c r="H101" s="599"/>
    </row>
  </sheetData>
  <mergeCells count="20">
    <mergeCell ref="A54:H54"/>
    <mergeCell ref="A1:H1"/>
    <mergeCell ref="A2:H2"/>
    <mergeCell ref="A3:H3"/>
    <mergeCell ref="B5:B6"/>
    <mergeCell ref="C5:F5"/>
    <mergeCell ref="G5:H5"/>
    <mergeCell ref="B24:B25"/>
    <mergeCell ref="C24:F24"/>
    <mergeCell ref="G24:H24"/>
    <mergeCell ref="D46:G46"/>
    <mergeCell ref="D47:G47"/>
    <mergeCell ref="D100:G100"/>
    <mergeCell ref="D101:G101"/>
    <mergeCell ref="A55:H55"/>
    <mergeCell ref="A56:H56"/>
    <mergeCell ref="B57:B59"/>
    <mergeCell ref="C57:F57"/>
    <mergeCell ref="G57:H58"/>
    <mergeCell ref="C58:F58"/>
  </mergeCells>
  <printOptions horizontalCentered="1"/>
  <pageMargins left="0.39370078740157483" right="0.39370078740157483" top="0.47244094488188981" bottom="0.39370078740157483" header="0" footer="0"/>
  <pageSetup scale="90" orientation="landscape" horizontalDpi="300" verticalDpi="300" r:id="rId1"/>
  <headerFooter alignWithMargins="0"/>
  <rowBreaks count="1" manualBreakCount="1">
    <brk id="52" max="16383"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42578125" defaultRowHeight="12.75" x14ac:dyDescent="0.2"/>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29" sqref="G29"/>
    </sheetView>
  </sheetViews>
  <sheetFormatPr baseColWidth="10" defaultColWidth="11.42578125"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106"/>
  <sheetViews>
    <sheetView topLeftCell="A44" workbookViewId="0">
      <selection activeCell="H53" sqref="H53"/>
    </sheetView>
  </sheetViews>
  <sheetFormatPr baseColWidth="10" defaultRowHeight="12.75" x14ac:dyDescent="0.2"/>
  <cols>
    <col min="1" max="1" width="4.140625" customWidth="1"/>
    <col min="2" max="2" width="13.42578125" customWidth="1"/>
    <col min="3" max="3" width="36.140625" bestFit="1" customWidth="1"/>
    <col min="4" max="4" width="28.7109375" bestFit="1" customWidth="1"/>
    <col min="5" max="5" width="16.42578125" style="522" customWidth="1"/>
    <col min="6" max="6" width="12.85546875" customWidth="1"/>
    <col min="7" max="7" width="13" style="522" customWidth="1"/>
    <col min="8" max="8" width="11.42578125" style="522"/>
  </cols>
  <sheetData>
    <row r="1" spans="1:9" ht="21" thickBot="1" x14ac:dyDescent="0.35">
      <c r="B1" s="1029" t="s">
        <v>479</v>
      </c>
      <c r="C1" s="1030"/>
      <c r="D1" s="1030"/>
      <c r="E1" s="1030"/>
      <c r="F1" s="1030"/>
      <c r="G1" s="1031"/>
    </row>
    <row r="2" spans="1:9" ht="13.5" thickBot="1" x14ac:dyDescent="0.25">
      <c r="B2" s="1032"/>
      <c r="C2" s="1033"/>
      <c r="D2" s="1033"/>
      <c r="E2" s="1033"/>
      <c r="F2" s="1033"/>
      <c r="G2" s="1034"/>
    </row>
    <row r="3" spans="1:9" ht="18.75" thickBot="1" x14ac:dyDescent="0.3">
      <c r="B3" s="470" t="s">
        <v>51</v>
      </c>
      <c r="C3" s="471" t="s">
        <v>54</v>
      </c>
      <c r="D3" s="471" t="s">
        <v>55</v>
      </c>
      <c r="E3" s="523" t="s">
        <v>56</v>
      </c>
      <c r="F3" s="473" t="s">
        <v>57</v>
      </c>
      <c r="G3" s="528" t="s">
        <v>38</v>
      </c>
    </row>
    <row r="4" spans="1:9" ht="18.75" x14ac:dyDescent="0.3">
      <c r="B4" s="475"/>
      <c r="C4" s="476"/>
      <c r="D4" s="477"/>
      <c r="E4" s="944"/>
      <c r="F4" s="480"/>
      <c r="G4" s="530"/>
    </row>
    <row r="5" spans="1:9" ht="21" x14ac:dyDescent="0.35">
      <c r="B5" s="946" t="s">
        <v>982</v>
      </c>
      <c r="D5" s="477"/>
      <c r="E5" s="944"/>
      <c r="F5" s="480"/>
      <c r="G5" s="530"/>
    </row>
    <row r="6" spans="1:9" ht="15.75" x14ac:dyDescent="0.25">
      <c r="A6" s="484">
        <v>4</v>
      </c>
      <c r="B6" s="518">
        <v>43156</v>
      </c>
      <c r="C6" s="484" t="s">
        <v>357</v>
      </c>
      <c r="D6" s="484" t="s">
        <v>945</v>
      </c>
      <c r="E6" s="524">
        <v>164500</v>
      </c>
      <c r="F6" s="484"/>
      <c r="G6" s="524">
        <v>164500</v>
      </c>
      <c r="H6" s="524"/>
      <c r="I6" s="484"/>
    </row>
    <row r="7" spans="1:9" ht="15.75" x14ac:dyDescent="0.25">
      <c r="A7" s="484">
        <v>9</v>
      </c>
      <c r="B7" s="943">
        <v>43187</v>
      </c>
      <c r="C7" s="484" t="s">
        <v>357</v>
      </c>
      <c r="D7" s="484" t="s">
        <v>945</v>
      </c>
      <c r="E7" s="524">
        <v>317866</v>
      </c>
      <c r="F7" s="484"/>
      <c r="G7" s="524">
        <v>317866</v>
      </c>
      <c r="H7" s="524"/>
      <c r="I7" s="484"/>
    </row>
    <row r="8" spans="1:9" ht="15.75" x14ac:dyDescent="0.25">
      <c r="A8" s="484">
        <v>22</v>
      </c>
      <c r="B8" s="518">
        <v>43246</v>
      </c>
      <c r="C8" s="484" t="s">
        <v>357</v>
      </c>
      <c r="D8" s="484" t="s">
        <v>945</v>
      </c>
      <c r="E8" s="524">
        <v>313161</v>
      </c>
      <c r="F8" s="484"/>
      <c r="G8" s="524">
        <v>313161</v>
      </c>
      <c r="H8" s="524"/>
      <c r="I8" s="484"/>
    </row>
    <row r="9" spans="1:9" ht="15.75" x14ac:dyDescent="0.25">
      <c r="A9" s="484">
        <v>40</v>
      </c>
      <c r="B9" s="518">
        <v>43308</v>
      </c>
      <c r="C9" s="484" t="s">
        <v>357</v>
      </c>
      <c r="D9" s="484" t="s">
        <v>945</v>
      </c>
      <c r="E9" s="524">
        <v>190519</v>
      </c>
      <c r="F9" s="484"/>
      <c r="G9" s="524">
        <v>190519</v>
      </c>
      <c r="H9" s="524"/>
      <c r="I9" s="484"/>
    </row>
    <row r="10" spans="1:9" ht="15.75" x14ac:dyDescent="0.25">
      <c r="A10" s="484">
        <v>56</v>
      </c>
      <c r="B10" s="518">
        <v>43427</v>
      </c>
      <c r="C10" s="484" t="s">
        <v>357</v>
      </c>
      <c r="D10" s="484" t="s">
        <v>945</v>
      </c>
      <c r="E10" s="524">
        <v>385982</v>
      </c>
      <c r="F10" s="484"/>
      <c r="G10" s="524">
        <v>385982</v>
      </c>
      <c r="H10" s="524"/>
      <c r="I10" s="484"/>
    </row>
    <row r="11" spans="1:9" ht="15.75" x14ac:dyDescent="0.25">
      <c r="A11" s="484">
        <v>74</v>
      </c>
      <c r="B11" s="518">
        <v>43451</v>
      </c>
      <c r="C11" s="484" t="s">
        <v>357</v>
      </c>
      <c r="D11" s="484" t="s">
        <v>979</v>
      </c>
      <c r="E11" s="524">
        <v>142436</v>
      </c>
      <c r="F11" s="484"/>
      <c r="G11" s="524">
        <v>142436</v>
      </c>
      <c r="H11" s="525">
        <f>SUM(G6:G11)</f>
        <v>1514464</v>
      </c>
      <c r="I11" s="484"/>
    </row>
    <row r="12" spans="1:9" ht="15.75" x14ac:dyDescent="0.25">
      <c r="A12" s="484"/>
      <c r="B12" s="518"/>
      <c r="C12" s="484"/>
      <c r="D12" s="484"/>
      <c r="E12" s="524"/>
      <c r="F12" s="484"/>
      <c r="G12" s="524"/>
      <c r="H12" s="524"/>
      <c r="I12" s="484"/>
    </row>
    <row r="13" spans="1:9" ht="15.75" x14ac:dyDescent="0.25">
      <c r="A13" s="484">
        <v>2</v>
      </c>
      <c r="B13" s="942" t="s">
        <v>944</v>
      </c>
      <c r="C13" s="484" t="s">
        <v>384</v>
      </c>
      <c r="D13" s="484" t="s">
        <v>945</v>
      </c>
      <c r="E13" s="524">
        <v>86480</v>
      </c>
      <c r="F13" s="484"/>
      <c r="G13" s="524">
        <v>86480</v>
      </c>
      <c r="H13" s="524"/>
      <c r="I13" s="484"/>
    </row>
    <row r="14" spans="1:9" ht="15.75" x14ac:dyDescent="0.25">
      <c r="A14" s="484">
        <v>6</v>
      </c>
      <c r="B14" s="518">
        <v>43150</v>
      </c>
      <c r="C14" s="484" t="s">
        <v>384</v>
      </c>
      <c r="D14" s="484" t="s">
        <v>945</v>
      </c>
      <c r="E14" s="524">
        <v>82430</v>
      </c>
      <c r="F14" s="484"/>
      <c r="G14" s="524">
        <v>82430</v>
      </c>
      <c r="H14" s="524"/>
      <c r="I14" s="484"/>
    </row>
    <row r="15" spans="1:9" ht="15.75" x14ac:dyDescent="0.25">
      <c r="A15" s="484">
        <v>10</v>
      </c>
      <c r="B15" s="518">
        <v>43179</v>
      </c>
      <c r="C15" s="484" t="s">
        <v>384</v>
      </c>
      <c r="D15" s="484" t="s">
        <v>945</v>
      </c>
      <c r="E15" s="524">
        <v>82980</v>
      </c>
      <c r="F15" s="484"/>
      <c r="G15" s="524">
        <v>82980</v>
      </c>
      <c r="H15" s="524"/>
      <c r="I15" s="484"/>
    </row>
    <row r="16" spans="1:9" ht="15.75" x14ac:dyDescent="0.25">
      <c r="A16" s="484">
        <v>21</v>
      </c>
      <c r="B16" s="518">
        <v>43251</v>
      </c>
      <c r="C16" s="484" t="s">
        <v>384</v>
      </c>
      <c r="D16" s="484" t="s">
        <v>945</v>
      </c>
      <c r="E16" s="524">
        <v>79130</v>
      </c>
      <c r="F16" s="484"/>
      <c r="G16" s="524">
        <v>79130</v>
      </c>
      <c r="H16" s="524"/>
      <c r="I16" s="484"/>
    </row>
    <row r="17" spans="1:9" ht="15.75" x14ac:dyDescent="0.25">
      <c r="A17" s="484">
        <v>39</v>
      </c>
      <c r="B17" s="518">
        <v>43286</v>
      </c>
      <c r="C17" s="484" t="s">
        <v>384</v>
      </c>
      <c r="D17" s="484" t="s">
        <v>945</v>
      </c>
      <c r="E17" s="524">
        <v>71860</v>
      </c>
      <c r="F17" s="484"/>
      <c r="G17" s="524">
        <v>71860</v>
      </c>
      <c r="H17" s="524"/>
      <c r="I17" s="484"/>
    </row>
    <row r="18" spans="1:9" ht="15.75" x14ac:dyDescent="0.25">
      <c r="A18" s="484"/>
      <c r="B18" s="518">
        <v>43333</v>
      </c>
      <c r="C18" s="484" t="s">
        <v>384</v>
      </c>
      <c r="D18" s="484" t="s">
        <v>945</v>
      </c>
      <c r="E18" s="524">
        <v>63530</v>
      </c>
      <c r="F18" s="484"/>
      <c r="G18" s="524">
        <v>63530</v>
      </c>
      <c r="H18" s="524"/>
      <c r="I18" s="484"/>
    </row>
    <row r="19" spans="1:9" ht="15.75" x14ac:dyDescent="0.25">
      <c r="A19" s="484">
        <v>49</v>
      </c>
      <c r="B19" s="939" t="s">
        <v>970</v>
      </c>
      <c r="C19" s="484" t="s">
        <v>384</v>
      </c>
      <c r="D19" s="484" t="s">
        <v>945</v>
      </c>
      <c r="E19" s="524">
        <v>65360</v>
      </c>
      <c r="F19" s="484"/>
      <c r="G19" s="524">
        <v>65360</v>
      </c>
      <c r="H19" s="524"/>
      <c r="I19" s="484"/>
    </row>
    <row r="20" spans="1:9" ht="15.75" x14ac:dyDescent="0.25">
      <c r="A20" s="484">
        <v>55</v>
      </c>
      <c r="B20" s="518">
        <v>43434</v>
      </c>
      <c r="C20" s="484" t="s">
        <v>384</v>
      </c>
      <c r="D20" s="484" t="s">
        <v>945</v>
      </c>
      <c r="E20" s="524">
        <v>74220</v>
      </c>
      <c r="F20" s="484"/>
      <c r="G20" s="524">
        <v>74220</v>
      </c>
      <c r="H20" s="524"/>
      <c r="I20" s="484"/>
    </row>
    <row r="21" spans="1:9" ht="15.75" x14ac:dyDescent="0.25">
      <c r="A21" s="484">
        <v>75</v>
      </c>
      <c r="B21" s="518">
        <v>43449</v>
      </c>
      <c r="C21" s="484" t="s">
        <v>384</v>
      </c>
      <c r="D21" s="484" t="s">
        <v>945</v>
      </c>
      <c r="E21" s="524">
        <v>66710</v>
      </c>
      <c r="F21" s="484"/>
      <c r="G21" s="524">
        <v>66710</v>
      </c>
      <c r="H21" s="525">
        <f>SUM(G13:G21)</f>
        <v>672700</v>
      </c>
      <c r="I21" s="484"/>
    </row>
    <row r="22" spans="1:9" ht="15.75" x14ac:dyDescent="0.25">
      <c r="A22" s="484"/>
      <c r="B22" s="518"/>
      <c r="C22" s="484"/>
      <c r="D22" s="484"/>
      <c r="E22" s="524"/>
      <c r="F22" s="484"/>
      <c r="G22" s="524"/>
      <c r="H22" s="524"/>
      <c r="I22" s="484"/>
    </row>
    <row r="23" spans="1:9" ht="15.75" x14ac:dyDescent="0.25">
      <c r="A23" s="484">
        <v>3</v>
      </c>
      <c r="B23" s="518">
        <v>43126</v>
      </c>
      <c r="C23" s="484" t="s">
        <v>946</v>
      </c>
      <c r="D23" s="484" t="s">
        <v>945</v>
      </c>
      <c r="E23" s="524">
        <v>102170</v>
      </c>
      <c r="F23" s="484"/>
      <c r="G23" s="524">
        <v>102170</v>
      </c>
      <c r="H23" s="524"/>
      <c r="I23" s="484"/>
    </row>
    <row r="24" spans="1:9" ht="15.75" x14ac:dyDescent="0.25">
      <c r="A24" s="484">
        <v>8</v>
      </c>
      <c r="B24" s="518">
        <v>43185</v>
      </c>
      <c r="C24" s="484" t="s">
        <v>946</v>
      </c>
      <c r="D24" s="484" t="s">
        <v>945</v>
      </c>
      <c r="E24" s="524">
        <v>42040</v>
      </c>
      <c r="F24" s="484"/>
      <c r="G24" s="524">
        <v>42040</v>
      </c>
      <c r="H24" s="524"/>
      <c r="I24" s="484"/>
    </row>
    <row r="25" spans="1:9" ht="15.75" x14ac:dyDescent="0.25">
      <c r="A25" s="484">
        <v>14</v>
      </c>
      <c r="B25" s="518">
        <v>43215</v>
      </c>
      <c r="C25" s="484" t="s">
        <v>946</v>
      </c>
      <c r="D25" s="484" t="s">
        <v>945</v>
      </c>
      <c r="E25" s="524">
        <v>41000</v>
      </c>
      <c r="F25" s="484"/>
      <c r="G25" s="524">
        <v>41000</v>
      </c>
      <c r="H25" s="524"/>
      <c r="I25" s="484"/>
    </row>
    <row r="26" spans="1:9" ht="15.75" x14ac:dyDescent="0.25">
      <c r="A26" s="484">
        <v>42</v>
      </c>
      <c r="B26" s="518">
        <v>43311</v>
      </c>
      <c r="C26" s="484" t="s">
        <v>946</v>
      </c>
      <c r="D26" s="484" t="s">
        <v>945</v>
      </c>
      <c r="E26" s="524">
        <v>4280</v>
      </c>
      <c r="F26" s="484"/>
      <c r="G26" s="524">
        <v>4280</v>
      </c>
      <c r="H26" s="524"/>
      <c r="I26" s="484"/>
    </row>
    <row r="27" spans="1:9" ht="15.75" x14ac:dyDescent="0.25">
      <c r="A27" s="484">
        <v>44</v>
      </c>
      <c r="B27" s="518">
        <v>43339</v>
      </c>
      <c r="C27" s="484" t="s">
        <v>946</v>
      </c>
      <c r="D27" s="484" t="s">
        <v>945</v>
      </c>
      <c r="E27" s="524">
        <v>23220</v>
      </c>
      <c r="F27" s="484"/>
      <c r="G27" s="524">
        <v>23220</v>
      </c>
      <c r="H27" s="531">
        <f>SUM(G23:G27)</f>
        <v>212710</v>
      </c>
      <c r="I27" s="484"/>
    </row>
    <row r="28" spans="1:9" ht="15.75" x14ac:dyDescent="0.25">
      <c r="A28" s="484"/>
      <c r="B28" s="518"/>
      <c r="C28" s="484"/>
      <c r="D28" s="484"/>
      <c r="E28" s="524"/>
      <c r="F28" s="484"/>
      <c r="G28" s="524"/>
      <c r="H28" s="524"/>
      <c r="I28" s="484"/>
    </row>
    <row r="29" spans="1:9" ht="15.75" x14ac:dyDescent="0.25">
      <c r="A29" s="484">
        <v>13</v>
      </c>
      <c r="B29" s="518">
        <v>43219</v>
      </c>
      <c r="C29" s="484" t="s">
        <v>948</v>
      </c>
      <c r="D29" s="484" t="s">
        <v>945</v>
      </c>
      <c r="E29" s="524">
        <v>38440</v>
      </c>
      <c r="F29" s="484"/>
      <c r="G29" s="524">
        <v>38440</v>
      </c>
      <c r="H29" s="524"/>
      <c r="I29" s="484"/>
    </row>
    <row r="30" spans="1:9" ht="15.75" x14ac:dyDescent="0.25">
      <c r="A30" s="484">
        <v>1</v>
      </c>
      <c r="B30" s="518">
        <v>43129</v>
      </c>
      <c r="C30" s="484" t="s">
        <v>61</v>
      </c>
      <c r="D30" s="484" t="s">
        <v>943</v>
      </c>
      <c r="E30" s="524">
        <v>40060</v>
      </c>
      <c r="F30" s="484"/>
      <c r="G30" s="524">
        <v>40060</v>
      </c>
      <c r="H30" s="524"/>
      <c r="I30" s="484"/>
    </row>
    <row r="31" spans="1:9" ht="15.75" x14ac:dyDescent="0.25">
      <c r="A31" s="484">
        <v>7</v>
      </c>
      <c r="B31" s="518">
        <v>43172</v>
      </c>
      <c r="C31" s="484" t="s">
        <v>61</v>
      </c>
      <c r="D31" s="484" t="s">
        <v>945</v>
      </c>
      <c r="E31" s="524">
        <v>37740</v>
      </c>
      <c r="F31" s="484"/>
      <c r="G31" s="524">
        <v>37740</v>
      </c>
      <c r="H31" s="524"/>
      <c r="I31" s="484"/>
    </row>
    <row r="32" spans="1:9" ht="15.75" x14ac:dyDescent="0.25">
      <c r="A32" s="484">
        <v>20</v>
      </c>
      <c r="B32" s="518">
        <v>43235</v>
      </c>
      <c r="C32" s="484" t="s">
        <v>61</v>
      </c>
      <c r="D32" s="484" t="s">
        <v>945</v>
      </c>
      <c r="E32" s="524">
        <v>34980</v>
      </c>
      <c r="F32" s="484"/>
      <c r="G32" s="524">
        <v>34980</v>
      </c>
      <c r="H32" s="524"/>
      <c r="I32" s="484"/>
    </row>
    <row r="33" spans="1:9" ht="15.75" x14ac:dyDescent="0.25">
      <c r="A33" s="484">
        <v>28</v>
      </c>
      <c r="B33" s="518">
        <v>43266</v>
      </c>
      <c r="C33" s="484" t="s">
        <v>61</v>
      </c>
      <c r="D33" s="484" t="s">
        <v>945</v>
      </c>
      <c r="E33" s="524">
        <v>45290</v>
      </c>
      <c r="F33" s="484"/>
      <c r="G33" s="524">
        <v>45290</v>
      </c>
      <c r="H33" s="524"/>
      <c r="I33" s="484"/>
    </row>
    <row r="34" spans="1:9" ht="15.75" x14ac:dyDescent="0.25">
      <c r="A34" s="484">
        <v>43</v>
      </c>
      <c r="B34" s="518">
        <v>43311</v>
      </c>
      <c r="C34" s="484" t="s">
        <v>61</v>
      </c>
      <c r="D34" s="484" t="s">
        <v>945</v>
      </c>
      <c r="E34" s="524">
        <v>46640</v>
      </c>
      <c r="F34" s="484"/>
      <c r="G34" s="524">
        <v>46640</v>
      </c>
      <c r="H34" s="524"/>
      <c r="I34" s="484"/>
    </row>
    <row r="35" spans="1:9" ht="15.75" x14ac:dyDescent="0.25">
      <c r="A35" s="484">
        <v>45</v>
      </c>
      <c r="B35" s="518">
        <v>43341</v>
      </c>
      <c r="C35" s="484" t="s">
        <v>61</v>
      </c>
      <c r="D35" s="484" t="s">
        <v>945</v>
      </c>
      <c r="E35" s="524">
        <v>39710</v>
      </c>
      <c r="F35" s="484"/>
      <c r="G35" s="524">
        <v>39710</v>
      </c>
      <c r="H35" s="524"/>
      <c r="I35" s="484"/>
    </row>
    <row r="36" spans="1:9" ht="15.75" x14ac:dyDescent="0.25">
      <c r="A36" s="484">
        <v>47</v>
      </c>
      <c r="B36" s="518">
        <v>43356</v>
      </c>
      <c r="C36" s="484" t="s">
        <v>61</v>
      </c>
      <c r="D36" s="484" t="s">
        <v>945</v>
      </c>
      <c r="E36" s="524">
        <v>35620</v>
      </c>
      <c r="F36" s="484"/>
      <c r="G36" s="524">
        <v>35620</v>
      </c>
      <c r="H36" s="524"/>
      <c r="I36" s="484"/>
    </row>
    <row r="37" spans="1:9" ht="15.75" x14ac:dyDescent="0.25">
      <c r="A37" s="484">
        <v>52</v>
      </c>
      <c r="B37" s="518">
        <v>43404</v>
      </c>
      <c r="C37" s="484" t="s">
        <v>61</v>
      </c>
      <c r="D37" s="484" t="s">
        <v>945</v>
      </c>
      <c r="E37" s="524">
        <v>47850</v>
      </c>
      <c r="F37" s="484"/>
      <c r="G37" s="524">
        <v>47850</v>
      </c>
      <c r="H37" s="524"/>
      <c r="I37" s="484"/>
    </row>
    <row r="38" spans="1:9" ht="15.75" x14ac:dyDescent="0.25">
      <c r="A38" s="484">
        <v>54</v>
      </c>
      <c r="B38" s="518">
        <v>43419</v>
      </c>
      <c r="C38" s="484" t="s">
        <v>61</v>
      </c>
      <c r="D38" s="484" t="s">
        <v>945</v>
      </c>
      <c r="E38" s="524">
        <v>64300</v>
      </c>
      <c r="F38" s="484"/>
      <c r="G38" s="524">
        <v>64300</v>
      </c>
      <c r="H38" s="524"/>
      <c r="I38" s="484"/>
    </row>
    <row r="39" spans="1:9" ht="15.75" x14ac:dyDescent="0.25">
      <c r="A39" s="484">
        <v>73</v>
      </c>
      <c r="B39" s="518">
        <v>43447</v>
      </c>
      <c r="C39" s="484" t="s">
        <v>61</v>
      </c>
      <c r="D39" s="484" t="s">
        <v>945</v>
      </c>
      <c r="E39" s="524">
        <v>50910</v>
      </c>
      <c r="F39" s="484"/>
      <c r="G39" s="524">
        <v>50910</v>
      </c>
      <c r="H39" s="525">
        <f>SUM(G29:G39)</f>
        <v>481540</v>
      </c>
      <c r="I39" s="484"/>
    </row>
    <row r="40" spans="1:9" ht="15.75" x14ac:dyDescent="0.25">
      <c r="A40" s="484"/>
      <c r="B40" s="518"/>
      <c r="C40" s="484"/>
      <c r="D40" s="484"/>
      <c r="E40" s="524"/>
      <c r="F40" s="484"/>
      <c r="G40" s="524"/>
      <c r="H40" s="524"/>
      <c r="I40" s="484"/>
    </row>
    <row r="41" spans="1:9" ht="15.75" x14ac:dyDescent="0.25">
      <c r="A41" s="484">
        <v>41</v>
      </c>
      <c r="B41" s="518">
        <v>43295</v>
      </c>
      <c r="C41" s="484" t="s">
        <v>685</v>
      </c>
      <c r="D41" s="484" t="s">
        <v>966</v>
      </c>
      <c r="E41" s="524">
        <v>22900</v>
      </c>
      <c r="F41" s="484"/>
      <c r="G41" s="524">
        <v>22900</v>
      </c>
      <c r="H41" s="524"/>
      <c r="I41" s="484"/>
    </row>
    <row r="42" spans="1:9" ht="15.75" x14ac:dyDescent="0.25">
      <c r="A42" s="484">
        <v>50</v>
      </c>
      <c r="B42" s="938">
        <v>43404</v>
      </c>
      <c r="C42" s="484" t="s">
        <v>685</v>
      </c>
      <c r="D42" s="484" t="s">
        <v>512</v>
      </c>
      <c r="E42" s="524">
        <v>27886</v>
      </c>
      <c r="F42" s="484"/>
      <c r="G42" s="524">
        <v>27886</v>
      </c>
      <c r="H42" s="524"/>
      <c r="I42" s="484"/>
    </row>
    <row r="43" spans="1:9" ht="15.75" x14ac:dyDescent="0.25">
      <c r="A43" s="484">
        <v>51</v>
      </c>
      <c r="B43" s="518">
        <v>43375</v>
      </c>
      <c r="C43" s="484" t="s">
        <v>685</v>
      </c>
      <c r="D43" s="484" t="s">
        <v>512</v>
      </c>
      <c r="E43" s="524">
        <v>27864</v>
      </c>
      <c r="F43" s="484"/>
      <c r="G43" s="524">
        <v>27864</v>
      </c>
      <c r="H43" s="525">
        <f>SUM(G41:G43)</f>
        <v>78650</v>
      </c>
      <c r="I43" s="484"/>
    </row>
    <row r="44" spans="1:9" ht="15.75" x14ac:dyDescent="0.25">
      <c r="A44" s="484"/>
      <c r="B44" s="518"/>
      <c r="C44" s="484"/>
      <c r="D44" s="484"/>
      <c r="E44" s="524"/>
      <c r="F44" s="484"/>
      <c r="G44" s="524"/>
      <c r="H44" s="524"/>
      <c r="I44" s="484"/>
    </row>
    <row r="45" spans="1:9" ht="15.75" x14ac:dyDescent="0.25">
      <c r="A45" s="484"/>
      <c r="B45" s="947" t="s">
        <v>104</v>
      </c>
      <c r="C45" s="484"/>
      <c r="D45" s="484"/>
      <c r="E45" s="524"/>
      <c r="F45" s="484"/>
      <c r="G45" s="524"/>
      <c r="H45" s="524"/>
      <c r="I45" s="484"/>
    </row>
    <row r="46" spans="1:9" ht="15.75" x14ac:dyDescent="0.25">
      <c r="A46" s="484">
        <v>37</v>
      </c>
      <c r="B46" s="518">
        <v>43279</v>
      </c>
      <c r="C46" s="484" t="s">
        <v>963</v>
      </c>
      <c r="D46" s="484" t="s">
        <v>964</v>
      </c>
      <c r="E46" s="524">
        <v>38000</v>
      </c>
      <c r="F46" s="484"/>
      <c r="G46" s="524">
        <v>38000</v>
      </c>
      <c r="H46" s="524"/>
      <c r="I46" s="484"/>
    </row>
    <row r="47" spans="1:9" ht="15.75" x14ac:dyDescent="0.25">
      <c r="A47" s="484">
        <v>38</v>
      </c>
      <c r="B47" s="518">
        <v>43263</v>
      </c>
      <c r="C47" s="484" t="s">
        <v>965</v>
      </c>
      <c r="D47" s="484" t="s">
        <v>103</v>
      </c>
      <c r="E47" s="524">
        <v>8000</v>
      </c>
      <c r="F47" s="484"/>
      <c r="G47" s="524">
        <v>8000</v>
      </c>
      <c r="H47" s="524"/>
      <c r="I47" s="484"/>
    </row>
    <row r="48" spans="1:9" ht="15.75" x14ac:dyDescent="0.25">
      <c r="A48" s="484"/>
      <c r="B48" s="518">
        <v>43385</v>
      </c>
      <c r="C48" s="484" t="s">
        <v>574</v>
      </c>
      <c r="D48" s="484" t="s">
        <v>259</v>
      </c>
      <c r="E48" s="524">
        <v>2000</v>
      </c>
      <c r="F48" s="484"/>
      <c r="G48" s="524">
        <v>2000</v>
      </c>
      <c r="H48" s="524"/>
      <c r="I48" s="484"/>
    </row>
    <row r="49" spans="1:9" ht="15.75" x14ac:dyDescent="0.25">
      <c r="A49" s="484"/>
      <c r="B49" s="518">
        <v>43433</v>
      </c>
      <c r="C49" s="484" t="s">
        <v>574</v>
      </c>
      <c r="D49" s="484" t="s">
        <v>259</v>
      </c>
      <c r="E49" s="524">
        <v>3800</v>
      </c>
      <c r="F49" s="484"/>
      <c r="G49" s="524">
        <v>3800</v>
      </c>
      <c r="H49" s="524"/>
      <c r="I49" s="484"/>
    </row>
    <row r="50" spans="1:9" ht="15.75" x14ac:dyDescent="0.25">
      <c r="A50" s="484"/>
      <c r="B50" s="518">
        <v>43421</v>
      </c>
      <c r="C50" s="484" t="s">
        <v>972</v>
      </c>
      <c r="D50" s="484" t="s">
        <v>973</v>
      </c>
      <c r="E50" s="524">
        <v>9750</v>
      </c>
      <c r="F50" s="484"/>
      <c r="G50" s="524">
        <v>9750</v>
      </c>
      <c r="H50" s="524">
        <f>SUM(G45:G50)</f>
        <v>61550</v>
      </c>
      <c r="I50" s="484"/>
    </row>
    <row r="51" spans="1:9" ht="15.75" x14ac:dyDescent="0.25">
      <c r="I51" s="484"/>
    </row>
    <row r="52" spans="1:9" ht="15.75" x14ac:dyDescent="0.25">
      <c r="A52" s="484"/>
      <c r="B52" s="947" t="s">
        <v>292</v>
      </c>
      <c r="C52" s="484"/>
      <c r="D52" s="484"/>
      <c r="E52" s="524"/>
      <c r="F52" s="484"/>
      <c r="G52" s="524"/>
      <c r="H52" s="524"/>
      <c r="I52" s="484"/>
    </row>
    <row r="53" spans="1:9" ht="15.75" x14ac:dyDescent="0.25">
      <c r="A53" s="484"/>
      <c r="B53" s="938">
        <v>43217</v>
      </c>
      <c r="C53" s="484" t="s">
        <v>337</v>
      </c>
      <c r="D53" s="484" t="s">
        <v>953</v>
      </c>
      <c r="E53" s="524">
        <v>137000</v>
      </c>
      <c r="F53" s="484"/>
      <c r="G53" s="524">
        <v>137000</v>
      </c>
      <c r="H53" s="524"/>
      <c r="I53" s="484"/>
    </row>
    <row r="54" spans="1:9" ht="15.75" x14ac:dyDescent="0.25">
      <c r="A54" s="484"/>
      <c r="B54" s="518">
        <v>43440</v>
      </c>
      <c r="C54" s="484" t="s">
        <v>337</v>
      </c>
      <c r="D54" s="484" t="s">
        <v>953</v>
      </c>
      <c r="E54" s="524">
        <v>154000</v>
      </c>
      <c r="F54" s="484"/>
      <c r="G54" s="524">
        <v>154000</v>
      </c>
      <c r="H54" s="524">
        <f>SUM(G53:G54)</f>
        <v>291000</v>
      </c>
      <c r="I54" s="484"/>
    </row>
    <row r="55" spans="1:9" ht="15.75" x14ac:dyDescent="0.25">
      <c r="A55" s="484"/>
      <c r="B55" s="518"/>
      <c r="C55" s="484"/>
      <c r="D55" s="484"/>
      <c r="E55" s="524"/>
      <c r="F55" s="484"/>
      <c r="G55" s="524"/>
      <c r="H55" s="524"/>
      <c r="I55" s="484"/>
    </row>
    <row r="56" spans="1:9" ht="15.75" x14ac:dyDescent="0.25">
      <c r="I56" s="484"/>
    </row>
    <row r="57" spans="1:9" ht="15.75" x14ac:dyDescent="0.25">
      <c r="B57" s="947" t="s">
        <v>255</v>
      </c>
      <c r="C57" s="484"/>
      <c r="D57" s="484"/>
      <c r="E57" s="524"/>
      <c r="F57" s="484"/>
      <c r="G57" s="524"/>
      <c r="H57" s="524"/>
      <c r="I57" s="484"/>
    </row>
    <row r="58" spans="1:9" ht="15.75" x14ac:dyDescent="0.25">
      <c r="B58" s="518">
        <v>43194</v>
      </c>
      <c r="C58" s="484" t="s">
        <v>951</v>
      </c>
      <c r="D58" s="484" t="s">
        <v>952</v>
      </c>
      <c r="E58" s="524">
        <v>3981</v>
      </c>
      <c r="F58" s="484">
        <v>319</v>
      </c>
      <c r="G58" s="524">
        <v>4300</v>
      </c>
    </row>
    <row r="59" spans="1:9" ht="15.75" x14ac:dyDescent="0.25">
      <c r="B59" s="518">
        <v>43462</v>
      </c>
      <c r="C59" s="484" t="s">
        <v>978</v>
      </c>
      <c r="D59" s="484" t="s">
        <v>745</v>
      </c>
      <c r="E59" s="524">
        <v>881</v>
      </c>
      <c r="F59" s="484">
        <v>319</v>
      </c>
      <c r="G59" s="524">
        <v>9200</v>
      </c>
      <c r="H59" s="524">
        <f>SUM(G58:G59)</f>
        <v>13500</v>
      </c>
      <c r="I59" s="484"/>
    </row>
    <row r="60" spans="1:9" ht="15.75" x14ac:dyDescent="0.25">
      <c r="B60" s="518"/>
      <c r="C60" s="484"/>
      <c r="D60" s="484"/>
      <c r="E60" s="524"/>
      <c r="F60" s="484"/>
      <c r="G60" s="524"/>
      <c r="H60" s="524"/>
      <c r="I60" s="484"/>
    </row>
    <row r="61" spans="1:9" ht="15.75" x14ac:dyDescent="0.25">
      <c r="B61" s="518"/>
      <c r="C61" s="484"/>
      <c r="D61" s="484"/>
      <c r="E61" s="524"/>
      <c r="F61" s="484"/>
      <c r="G61" s="524"/>
      <c r="H61" s="525">
        <f>SUM(H1:H60)</f>
        <v>3326114</v>
      </c>
      <c r="I61" s="484"/>
    </row>
    <row r="62" spans="1:9" ht="15.75" x14ac:dyDescent="0.25">
      <c r="B62" s="518"/>
      <c r="C62" s="484"/>
      <c r="D62" s="484"/>
      <c r="E62" s="524"/>
      <c r="F62" s="484"/>
      <c r="G62" s="524"/>
      <c r="H62" s="524">
        <f>+H61-'17 Y 18'!C66</f>
        <v>0</v>
      </c>
      <c r="I62" s="484"/>
    </row>
    <row r="63" spans="1:9" ht="15.75" x14ac:dyDescent="0.25">
      <c r="B63" s="518"/>
      <c r="C63" s="484"/>
      <c r="D63" s="484"/>
      <c r="E63" s="524"/>
      <c r="F63" s="484"/>
      <c r="G63" s="524"/>
      <c r="H63" s="524"/>
      <c r="I63" s="484"/>
    </row>
    <row r="64" spans="1:9" ht="15.75" x14ac:dyDescent="0.25">
      <c r="B64" s="518"/>
      <c r="C64" s="484"/>
      <c r="D64" s="484"/>
      <c r="E64" s="524"/>
      <c r="F64" s="484"/>
      <c r="G64" s="524"/>
      <c r="H64" s="524"/>
      <c r="I64" s="484"/>
    </row>
    <row r="65" spans="1:9" ht="15.75" x14ac:dyDescent="0.25">
      <c r="B65" s="518"/>
      <c r="C65" s="484"/>
      <c r="D65" s="484"/>
      <c r="E65" s="524"/>
      <c r="F65" s="484"/>
      <c r="G65" s="524"/>
      <c r="H65" s="524"/>
      <c r="I65" s="484"/>
    </row>
    <row r="66" spans="1:9" ht="15.75" x14ac:dyDescent="0.25">
      <c r="B66" s="518"/>
      <c r="C66" s="484"/>
      <c r="D66" s="484"/>
      <c r="E66" s="524"/>
      <c r="F66" s="484"/>
      <c r="G66" s="524"/>
      <c r="H66" s="524"/>
      <c r="I66" s="484"/>
    </row>
    <row r="67" spans="1:9" ht="15.75" x14ac:dyDescent="0.25">
      <c r="B67" s="518"/>
      <c r="C67" s="484"/>
      <c r="D67" s="484"/>
      <c r="E67" s="524"/>
      <c r="F67" s="484"/>
      <c r="G67" s="524"/>
      <c r="H67" s="524"/>
      <c r="I67" s="484"/>
    </row>
    <row r="68" spans="1:9" ht="15.75" x14ac:dyDescent="0.25">
      <c r="A68" s="484"/>
      <c r="B68" s="484"/>
      <c r="C68" s="484"/>
      <c r="D68" s="484"/>
      <c r="E68" s="524"/>
      <c r="F68" s="484"/>
      <c r="G68" s="524"/>
      <c r="H68" s="524"/>
      <c r="I68" s="484"/>
    </row>
    <row r="69" spans="1:9" ht="15.75" x14ac:dyDescent="0.25">
      <c r="A69" s="484"/>
      <c r="B69" s="945" t="s">
        <v>981</v>
      </c>
      <c r="C69" s="484"/>
      <c r="D69" s="484"/>
      <c r="E69" s="524"/>
      <c r="F69" s="484"/>
      <c r="G69" s="524"/>
      <c r="H69" s="524"/>
      <c r="I69" s="484"/>
    </row>
    <row r="70" spans="1:9" ht="15.75" x14ac:dyDescent="0.25">
      <c r="A70" s="484"/>
      <c r="B70" s="518">
        <v>43407</v>
      </c>
      <c r="C70" s="484" t="s">
        <v>500</v>
      </c>
      <c r="D70" s="484" t="s">
        <v>501</v>
      </c>
      <c r="E70" s="524">
        <v>40000</v>
      </c>
      <c r="F70" s="484"/>
      <c r="G70" s="524">
        <v>40000</v>
      </c>
      <c r="H70" s="524"/>
      <c r="I70" s="484"/>
    </row>
    <row r="71" spans="1:9" ht="15.75" x14ac:dyDescent="0.25">
      <c r="A71" s="484"/>
      <c r="B71" s="518">
        <v>43278</v>
      </c>
      <c r="C71" s="484" t="s">
        <v>959</v>
      </c>
      <c r="D71" s="484" t="s">
        <v>960</v>
      </c>
      <c r="E71" s="524">
        <v>3000</v>
      </c>
      <c r="F71" s="484"/>
      <c r="G71" s="524">
        <v>3000</v>
      </c>
      <c r="H71" s="524"/>
      <c r="I71" s="484"/>
    </row>
    <row r="72" spans="1:9" ht="15.75" x14ac:dyDescent="0.25">
      <c r="A72" s="484"/>
      <c r="B72" s="518">
        <v>43278</v>
      </c>
      <c r="C72" s="484" t="s">
        <v>959</v>
      </c>
      <c r="D72" s="484" t="s">
        <v>960</v>
      </c>
      <c r="E72" s="524">
        <v>3000</v>
      </c>
      <c r="F72" s="484"/>
      <c r="G72" s="524">
        <v>3000</v>
      </c>
      <c r="H72" s="524"/>
      <c r="I72" s="484"/>
    </row>
    <row r="73" spans="1:9" ht="15.75" x14ac:dyDescent="0.25">
      <c r="A73" s="484"/>
      <c r="B73" s="518">
        <v>43250</v>
      </c>
      <c r="C73" s="484" t="s">
        <v>954</v>
      </c>
      <c r="D73" s="484" t="s">
        <v>501</v>
      </c>
      <c r="E73" s="524">
        <v>44700</v>
      </c>
      <c r="F73" s="484"/>
      <c r="G73" s="524">
        <v>44700</v>
      </c>
      <c r="H73" s="524"/>
      <c r="I73" s="484"/>
    </row>
    <row r="74" spans="1:9" ht="15.75" x14ac:dyDescent="0.25">
      <c r="A74" s="484"/>
      <c r="B74" s="518">
        <v>43450</v>
      </c>
      <c r="C74" s="484" t="s">
        <v>976</v>
      </c>
      <c r="D74" s="484" t="s">
        <v>102</v>
      </c>
      <c r="E74" s="524">
        <v>37815</v>
      </c>
      <c r="F74" s="484">
        <v>7185</v>
      </c>
      <c r="G74" s="524">
        <v>45000</v>
      </c>
      <c r="H74" s="524"/>
      <c r="I74" s="484"/>
    </row>
    <row r="75" spans="1:9" ht="15.75" x14ac:dyDescent="0.25">
      <c r="A75" s="484"/>
      <c r="B75" s="518">
        <v>43450</v>
      </c>
      <c r="C75" s="484" t="s">
        <v>976</v>
      </c>
      <c r="D75" s="484" t="s">
        <v>102</v>
      </c>
      <c r="E75" s="524">
        <v>33613</v>
      </c>
      <c r="F75" s="484">
        <v>6386</v>
      </c>
      <c r="G75" s="524">
        <v>40000</v>
      </c>
      <c r="H75" s="524"/>
      <c r="I75" s="484"/>
    </row>
    <row r="76" spans="1:9" ht="15.75" x14ac:dyDescent="0.25">
      <c r="A76" s="484">
        <v>19</v>
      </c>
      <c r="B76" s="518">
        <v>43363</v>
      </c>
      <c r="C76" s="484" t="s">
        <v>968</v>
      </c>
      <c r="D76" s="484" t="s">
        <v>969</v>
      </c>
      <c r="E76" s="524">
        <v>266000</v>
      </c>
      <c r="F76" s="484"/>
      <c r="G76" s="524">
        <v>266000</v>
      </c>
      <c r="H76" s="524"/>
      <c r="I76" s="484"/>
    </row>
    <row r="78" spans="1:9" ht="15.75" x14ac:dyDescent="0.25">
      <c r="A78" s="484"/>
      <c r="B78" s="947" t="s">
        <v>984</v>
      </c>
      <c r="C78" s="484"/>
      <c r="D78" s="484"/>
      <c r="E78" s="524"/>
      <c r="F78" s="484"/>
      <c r="G78" s="524"/>
      <c r="H78" s="524"/>
    </row>
    <row r="79" spans="1:9" ht="15.75" x14ac:dyDescent="0.25">
      <c r="A79" s="484">
        <v>69</v>
      </c>
      <c r="B79" s="518">
        <v>43236</v>
      </c>
      <c r="C79" s="484" t="s">
        <v>956</v>
      </c>
      <c r="D79" s="484" t="s">
        <v>957</v>
      </c>
      <c r="E79" s="524">
        <v>81300</v>
      </c>
      <c r="F79" s="484"/>
      <c r="G79" s="524">
        <v>81300</v>
      </c>
      <c r="H79" s="524"/>
    </row>
    <row r="80" spans="1:9" ht="15.75" x14ac:dyDescent="0.25">
      <c r="A80" s="484">
        <v>67</v>
      </c>
      <c r="B80" s="518">
        <v>43182</v>
      </c>
      <c r="C80" s="484" t="s">
        <v>947</v>
      </c>
      <c r="D80" s="484" t="s">
        <v>98</v>
      </c>
      <c r="E80" s="524">
        <v>6997</v>
      </c>
      <c r="F80" s="484">
        <v>2763</v>
      </c>
      <c r="G80" s="524">
        <v>7270</v>
      </c>
      <c r="H80" s="524"/>
    </row>
    <row r="81" spans="1:8" ht="15.75" x14ac:dyDescent="0.25">
      <c r="A81" s="484">
        <v>25</v>
      </c>
      <c r="B81" s="518">
        <v>43462</v>
      </c>
      <c r="C81" s="484" t="s">
        <v>974</v>
      </c>
      <c r="D81" s="484" t="s">
        <v>98</v>
      </c>
      <c r="E81" s="524">
        <v>5770</v>
      </c>
      <c r="F81" s="484"/>
      <c r="G81" s="524">
        <v>5770</v>
      </c>
      <c r="H81" s="524"/>
    </row>
    <row r="82" spans="1:8" ht="15.75" x14ac:dyDescent="0.25">
      <c r="A82" s="484">
        <v>26</v>
      </c>
      <c r="B82" s="518">
        <v>43462</v>
      </c>
      <c r="C82" s="484" t="s">
        <v>974</v>
      </c>
      <c r="D82" s="484" t="s">
        <v>98</v>
      </c>
      <c r="E82" s="524">
        <v>9902</v>
      </c>
      <c r="F82" s="484">
        <v>768</v>
      </c>
      <c r="G82" s="524">
        <v>10670</v>
      </c>
      <c r="H82" s="524"/>
    </row>
    <row r="83" spans="1:8" ht="15.75" x14ac:dyDescent="0.25">
      <c r="A83" s="484">
        <v>36</v>
      </c>
      <c r="B83" s="518">
        <v>43462</v>
      </c>
      <c r="C83" s="484" t="s">
        <v>977</v>
      </c>
      <c r="D83" s="484" t="s">
        <v>98</v>
      </c>
      <c r="E83" s="524">
        <v>123129</v>
      </c>
      <c r="F83" s="484">
        <v>19346</v>
      </c>
      <c r="G83" s="524">
        <v>142475</v>
      </c>
      <c r="H83" s="524"/>
    </row>
    <row r="84" spans="1:8" ht="15.75" x14ac:dyDescent="0.25">
      <c r="A84" s="484">
        <v>23</v>
      </c>
      <c r="B84" s="518">
        <v>43230</v>
      </c>
      <c r="C84" s="484" t="s">
        <v>955</v>
      </c>
      <c r="D84" s="484" t="s">
        <v>98</v>
      </c>
      <c r="E84" s="524">
        <v>122798</v>
      </c>
      <c r="F84" s="484">
        <v>7332</v>
      </c>
      <c r="G84" s="524">
        <v>130130</v>
      </c>
      <c r="H84" s="524"/>
    </row>
    <row r="85" spans="1:8" ht="15.75" x14ac:dyDescent="0.25">
      <c r="A85" s="484"/>
      <c r="B85" s="518">
        <v>43246</v>
      </c>
      <c r="C85" s="484" t="s">
        <v>955</v>
      </c>
      <c r="D85" s="484" t="s">
        <v>98</v>
      </c>
      <c r="E85" s="524">
        <v>10900</v>
      </c>
      <c r="F85" s="484"/>
      <c r="G85" s="524">
        <v>10900</v>
      </c>
      <c r="H85" s="524"/>
    </row>
    <row r="86" spans="1:8" ht="15.75" x14ac:dyDescent="0.25">
      <c r="A86" s="484">
        <v>5</v>
      </c>
      <c r="B86" s="518">
        <v>43259</v>
      </c>
      <c r="C86" s="484" t="s">
        <v>955</v>
      </c>
      <c r="D86" s="484" t="s">
        <v>98</v>
      </c>
      <c r="E86" s="524">
        <v>9364</v>
      </c>
      <c r="F86" s="484">
        <v>1166</v>
      </c>
      <c r="G86" s="524">
        <v>10530</v>
      </c>
      <c r="H86" s="524"/>
    </row>
    <row r="87" spans="1:8" ht="15.75" x14ac:dyDescent="0.25">
      <c r="A87" s="484">
        <v>11</v>
      </c>
      <c r="B87" s="518">
        <v>43244</v>
      </c>
      <c r="C87" s="484" t="s">
        <v>729</v>
      </c>
      <c r="D87" s="484" t="s">
        <v>520</v>
      </c>
      <c r="E87" s="524">
        <v>15020</v>
      </c>
      <c r="F87" s="484"/>
      <c r="G87" s="524">
        <v>15020</v>
      </c>
      <c r="H87" s="524"/>
    </row>
    <row r="88" spans="1:8" ht="15.75" x14ac:dyDescent="0.25">
      <c r="A88" s="484">
        <v>18</v>
      </c>
      <c r="B88" s="518">
        <v>43278</v>
      </c>
      <c r="C88" s="484" t="s">
        <v>958</v>
      </c>
      <c r="D88" s="484" t="s">
        <v>535</v>
      </c>
      <c r="E88" s="524">
        <v>27154</v>
      </c>
      <c r="F88" s="484">
        <v>2256</v>
      </c>
      <c r="G88" s="524">
        <v>29410</v>
      </c>
      <c r="H88" s="524"/>
    </row>
    <row r="89" spans="1:8" ht="15.75" x14ac:dyDescent="0.25">
      <c r="A89" s="484">
        <v>27</v>
      </c>
      <c r="B89" s="518">
        <v>43132</v>
      </c>
      <c r="C89" s="484" t="s">
        <v>497</v>
      </c>
      <c r="D89" s="484" t="s">
        <v>98</v>
      </c>
      <c r="E89" s="524">
        <v>20315</v>
      </c>
      <c r="F89" s="484">
        <v>725</v>
      </c>
      <c r="G89" s="524">
        <v>21100</v>
      </c>
      <c r="H89" s="524"/>
    </row>
    <row r="90" spans="1:8" ht="15.75" x14ac:dyDescent="0.25">
      <c r="A90" s="484">
        <v>35</v>
      </c>
      <c r="B90" s="518">
        <v>43190</v>
      </c>
      <c r="C90" s="484" t="s">
        <v>497</v>
      </c>
      <c r="D90" s="484" t="s">
        <v>98</v>
      </c>
      <c r="E90" s="524">
        <v>82920</v>
      </c>
      <c r="F90" s="484"/>
      <c r="G90" s="524">
        <v>82920</v>
      </c>
      <c r="H90" s="524"/>
    </row>
    <row r="91" spans="1:8" ht="15.75" x14ac:dyDescent="0.25">
      <c r="A91" s="484">
        <v>57</v>
      </c>
      <c r="B91" s="518">
        <v>43196</v>
      </c>
      <c r="C91" s="484" t="s">
        <v>497</v>
      </c>
      <c r="D91" s="484" t="s">
        <v>98</v>
      </c>
      <c r="E91" s="524">
        <v>35368</v>
      </c>
      <c r="F91" s="484">
        <v>1522</v>
      </c>
      <c r="G91" s="524">
        <v>36950</v>
      </c>
      <c r="H91" s="524"/>
    </row>
    <row r="92" spans="1:8" ht="15.75" x14ac:dyDescent="0.25">
      <c r="A92" s="484">
        <v>60</v>
      </c>
      <c r="B92" s="518">
        <v>43249</v>
      </c>
      <c r="C92" s="484" t="s">
        <v>497</v>
      </c>
      <c r="D92" s="484" t="s">
        <v>98</v>
      </c>
      <c r="E92" s="524">
        <v>26952</v>
      </c>
      <c r="F92" s="484">
        <v>3498</v>
      </c>
      <c r="G92" s="524">
        <v>30450</v>
      </c>
      <c r="H92" s="524"/>
    </row>
    <row r="93" spans="1:8" ht="15.75" x14ac:dyDescent="0.25">
      <c r="A93" s="484">
        <v>62</v>
      </c>
      <c r="B93" s="518">
        <v>43256</v>
      </c>
      <c r="C93" s="484" t="s">
        <v>497</v>
      </c>
      <c r="D93" s="484" t="s">
        <v>962</v>
      </c>
      <c r="E93" s="524">
        <v>2260</v>
      </c>
      <c r="F93" s="484">
        <v>430</v>
      </c>
      <c r="G93" s="524">
        <v>2700</v>
      </c>
      <c r="H93" s="524"/>
    </row>
    <row r="94" spans="1:8" ht="15.75" x14ac:dyDescent="0.25">
      <c r="A94" s="484">
        <v>66</v>
      </c>
      <c r="B94" s="518">
        <v>43420</v>
      </c>
      <c r="C94" s="484" t="s">
        <v>497</v>
      </c>
      <c r="D94" s="484" t="s">
        <v>98</v>
      </c>
      <c r="E94" s="524">
        <v>62204</v>
      </c>
      <c r="F94" s="484">
        <v>4486</v>
      </c>
      <c r="G94" s="524">
        <v>66650</v>
      </c>
      <c r="H94" s="524"/>
    </row>
    <row r="95" spans="1:8" ht="15.75" x14ac:dyDescent="0.25">
      <c r="A95" s="484">
        <v>16</v>
      </c>
      <c r="B95" s="518">
        <v>43434</v>
      </c>
      <c r="C95" s="484" t="s">
        <v>497</v>
      </c>
      <c r="D95" s="484" t="s">
        <v>98</v>
      </c>
      <c r="E95" s="524">
        <v>160646</v>
      </c>
      <c r="F95" s="484">
        <v>15594</v>
      </c>
      <c r="G95" s="524">
        <v>176300</v>
      </c>
      <c r="H95" s="524"/>
    </row>
    <row r="96" spans="1:8" ht="15.75" x14ac:dyDescent="0.25">
      <c r="A96" s="484">
        <v>30</v>
      </c>
      <c r="B96" s="518">
        <v>43453</v>
      </c>
      <c r="C96" s="484" t="s">
        <v>497</v>
      </c>
      <c r="D96" s="484" t="s">
        <v>98</v>
      </c>
      <c r="E96" s="524">
        <v>14905</v>
      </c>
      <c r="F96" s="484">
        <v>425</v>
      </c>
      <c r="G96" s="524">
        <v>15330</v>
      </c>
      <c r="H96" s="524"/>
    </row>
    <row r="97" spans="1:8" ht="15.75" x14ac:dyDescent="0.25">
      <c r="A97" s="484">
        <v>59</v>
      </c>
      <c r="B97" s="518">
        <v>43451</v>
      </c>
      <c r="C97" s="484" t="s">
        <v>497</v>
      </c>
      <c r="D97" s="484" t="s">
        <v>98</v>
      </c>
      <c r="E97" s="524">
        <v>13517</v>
      </c>
      <c r="F97" s="484">
        <v>1253</v>
      </c>
      <c r="G97" s="524">
        <v>14770</v>
      </c>
      <c r="H97" s="524"/>
    </row>
    <row r="98" spans="1:8" ht="15.75" x14ac:dyDescent="0.25">
      <c r="A98" s="484">
        <v>68</v>
      </c>
      <c r="B98" s="518">
        <v>43211</v>
      </c>
      <c r="C98" s="484" t="s">
        <v>950</v>
      </c>
      <c r="D98" s="484" t="s">
        <v>98</v>
      </c>
      <c r="E98" s="524">
        <v>38115</v>
      </c>
      <c r="F98" s="484">
        <v>1335</v>
      </c>
      <c r="G98" s="524">
        <v>39450</v>
      </c>
      <c r="H98" s="524"/>
    </row>
    <row r="99" spans="1:8" ht="15.75" x14ac:dyDescent="0.25">
      <c r="A99" s="484">
        <v>71</v>
      </c>
      <c r="B99" s="518">
        <v>43264</v>
      </c>
      <c r="C99" s="484" t="s">
        <v>950</v>
      </c>
      <c r="D99" s="484" t="s">
        <v>98</v>
      </c>
      <c r="E99" s="524">
        <v>156645</v>
      </c>
      <c r="F99" s="484">
        <v>20405</v>
      </c>
      <c r="G99" s="524">
        <v>177050</v>
      </c>
      <c r="H99" s="524"/>
    </row>
    <row r="100" spans="1:8" ht="15.75" x14ac:dyDescent="0.25">
      <c r="A100" s="484">
        <v>15</v>
      </c>
      <c r="B100" s="518">
        <v>43418</v>
      </c>
      <c r="C100" s="484" t="s">
        <v>971</v>
      </c>
      <c r="D100" s="484" t="s">
        <v>98</v>
      </c>
      <c r="E100" s="524">
        <v>20671</v>
      </c>
      <c r="F100" s="484">
        <v>2648</v>
      </c>
      <c r="G100" s="524">
        <v>23300</v>
      </c>
      <c r="H100" s="524"/>
    </row>
    <row r="101" spans="1:8" ht="15.75" x14ac:dyDescent="0.25">
      <c r="A101" s="484"/>
      <c r="B101" s="518">
        <v>43458</v>
      </c>
      <c r="C101" s="484" t="s">
        <v>971</v>
      </c>
      <c r="D101" s="484" t="s">
        <v>98</v>
      </c>
      <c r="E101" s="524">
        <v>21508</v>
      </c>
      <c r="F101" s="484">
        <v>881</v>
      </c>
      <c r="G101" s="524">
        <v>22450</v>
      </c>
      <c r="H101" s="524"/>
    </row>
    <row r="102" spans="1:8" ht="15.75" x14ac:dyDescent="0.25">
      <c r="A102" s="484"/>
      <c r="B102" s="518">
        <v>43460</v>
      </c>
      <c r="C102" s="484" t="s">
        <v>971</v>
      </c>
      <c r="D102" s="484" t="s">
        <v>957</v>
      </c>
      <c r="E102" s="524">
        <v>4200</v>
      </c>
      <c r="F102" s="484"/>
      <c r="G102" s="524">
        <v>4200</v>
      </c>
      <c r="H102" s="524"/>
    </row>
    <row r="103" spans="1:8" ht="15.75" x14ac:dyDescent="0.25">
      <c r="A103" s="484"/>
      <c r="B103" s="518">
        <v>43196</v>
      </c>
      <c r="C103" s="484" t="s">
        <v>949</v>
      </c>
      <c r="D103" s="484" t="s">
        <v>98</v>
      </c>
      <c r="E103" s="524">
        <v>8450</v>
      </c>
      <c r="F103" s="484"/>
      <c r="G103" s="524">
        <v>8450</v>
      </c>
    </row>
    <row r="104" spans="1:8" ht="15.75" x14ac:dyDescent="0.25">
      <c r="B104" s="518">
        <v>43279</v>
      </c>
      <c r="C104" s="484" t="s">
        <v>961</v>
      </c>
      <c r="D104" s="484" t="s">
        <v>98</v>
      </c>
      <c r="E104" s="524">
        <v>10500</v>
      </c>
      <c r="F104" s="484"/>
      <c r="G104" s="524">
        <v>10500</v>
      </c>
      <c r="H104" s="524"/>
    </row>
    <row r="105" spans="1:8" ht="15.75" x14ac:dyDescent="0.25">
      <c r="B105" s="518">
        <v>43450</v>
      </c>
      <c r="C105" s="484" t="s">
        <v>625</v>
      </c>
      <c r="D105" s="484" t="s">
        <v>975</v>
      </c>
      <c r="E105" s="524">
        <v>27500</v>
      </c>
      <c r="F105" s="484">
        <v>2200</v>
      </c>
      <c r="G105" s="524">
        <v>29700</v>
      </c>
      <c r="H105" s="524"/>
    </row>
    <row r="106" spans="1:8" ht="15.75" x14ac:dyDescent="0.25">
      <c r="B106" s="518">
        <v>43315</v>
      </c>
      <c r="C106" s="484" t="s">
        <v>967</v>
      </c>
      <c r="D106" s="484" t="s">
        <v>535</v>
      </c>
      <c r="E106" s="524">
        <v>26893</v>
      </c>
      <c r="F106" s="484"/>
      <c r="G106" s="524">
        <v>26893</v>
      </c>
      <c r="H106" s="524">
        <f>SUM(G79:G106)</f>
        <v>1232638</v>
      </c>
    </row>
  </sheetData>
  <sortState ref="A5:I92">
    <sortCondition ref="C5:C92"/>
  </sortState>
  <mergeCells count="2">
    <mergeCell ref="B1:G1"/>
    <mergeCell ref="B2:G2"/>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E31"/>
  <sheetViews>
    <sheetView workbookViewId="0">
      <selection activeCell="D14" sqref="D14"/>
    </sheetView>
  </sheetViews>
  <sheetFormatPr baseColWidth="10" defaultRowHeight="14.25" x14ac:dyDescent="0.2"/>
  <cols>
    <col min="1" max="1" width="49.85546875" style="934" customWidth="1"/>
    <col min="2" max="2" width="26.7109375" style="935" customWidth="1"/>
    <col min="3" max="3" width="22.85546875" style="911" customWidth="1"/>
    <col min="4" max="4" width="20.7109375" customWidth="1"/>
  </cols>
  <sheetData>
    <row r="2" spans="1:4" ht="15.75" thickBot="1" x14ac:dyDescent="0.3">
      <c r="A2" s="909" t="s">
        <v>930</v>
      </c>
      <c r="B2" s="910"/>
    </row>
    <row r="3" spans="1:4" ht="15" x14ac:dyDescent="0.25">
      <c r="A3" s="912"/>
      <c r="B3" s="913"/>
      <c r="C3" s="914"/>
    </row>
    <row r="4" spans="1:4" ht="15" x14ac:dyDescent="0.25">
      <c r="A4" s="915"/>
      <c r="B4" s="916"/>
      <c r="C4" s="917"/>
    </row>
    <row r="5" spans="1:4" ht="15" x14ac:dyDescent="0.25">
      <c r="A5" s="918" t="s">
        <v>931</v>
      </c>
      <c r="B5" s="919" t="s">
        <v>932</v>
      </c>
      <c r="C5" s="920" t="s">
        <v>653</v>
      </c>
    </row>
    <row r="6" spans="1:4" x14ac:dyDescent="0.2">
      <c r="A6" s="921"/>
      <c r="B6" s="922"/>
      <c r="C6" s="917"/>
    </row>
    <row r="7" spans="1:4" x14ac:dyDescent="0.2">
      <c r="A7" s="921"/>
      <c r="B7" s="922"/>
      <c r="C7" s="917"/>
    </row>
    <row r="8" spans="1:4" x14ac:dyDescent="0.2">
      <c r="A8" s="921" t="s">
        <v>655</v>
      </c>
      <c r="B8" s="923">
        <v>39692896</v>
      </c>
      <c r="C8" s="917">
        <v>200000</v>
      </c>
    </row>
    <row r="9" spans="1:4" x14ac:dyDescent="0.2">
      <c r="A9" s="921" t="s">
        <v>933</v>
      </c>
      <c r="B9" s="924">
        <v>24711487</v>
      </c>
      <c r="C9" s="917">
        <v>180000</v>
      </c>
    </row>
    <row r="10" spans="1:4" x14ac:dyDescent="0.2">
      <c r="A10" s="925" t="s">
        <v>934</v>
      </c>
      <c r="B10" s="926">
        <v>79557420</v>
      </c>
      <c r="C10" s="917">
        <v>500000</v>
      </c>
      <c r="D10" t="s">
        <v>935</v>
      </c>
    </row>
    <row r="11" spans="1:4" x14ac:dyDescent="0.2">
      <c r="A11" s="925" t="s">
        <v>936</v>
      </c>
      <c r="B11" s="924" t="s">
        <v>937</v>
      </c>
      <c r="C11" s="917">
        <v>319634</v>
      </c>
      <c r="D11" t="s">
        <v>938</v>
      </c>
    </row>
    <row r="12" spans="1:4" x14ac:dyDescent="0.2">
      <c r="A12" s="925" t="s">
        <v>939</v>
      </c>
      <c r="B12" s="927" t="s">
        <v>940</v>
      </c>
      <c r="C12" s="917">
        <v>450000</v>
      </c>
    </row>
    <row r="13" spans="1:4" x14ac:dyDescent="0.2">
      <c r="A13" s="925" t="s">
        <v>941</v>
      </c>
      <c r="B13" s="926">
        <v>79557420</v>
      </c>
      <c r="C13" s="917">
        <v>180000</v>
      </c>
    </row>
    <row r="14" spans="1:4" x14ac:dyDescent="0.2">
      <c r="A14" s="925" t="s">
        <v>994</v>
      </c>
      <c r="B14" s="926"/>
      <c r="C14" s="917">
        <v>2500000</v>
      </c>
      <c r="D14" s="17" t="s">
        <v>995</v>
      </c>
    </row>
    <row r="15" spans="1:4" ht="15" x14ac:dyDescent="0.25">
      <c r="A15" s="918" t="s">
        <v>682</v>
      </c>
      <c r="B15" s="928"/>
      <c r="C15" s="920">
        <f>SUM(C8:C14)</f>
        <v>4329634</v>
      </c>
    </row>
    <row r="16" spans="1:4" x14ac:dyDescent="0.2">
      <c r="A16" s="921"/>
      <c r="B16" s="923"/>
      <c r="C16" s="917"/>
    </row>
    <row r="17" spans="1:5" x14ac:dyDescent="0.2">
      <c r="A17" s="921"/>
      <c r="B17" s="929"/>
      <c r="C17" s="917"/>
    </row>
    <row r="18" spans="1:5" x14ac:dyDescent="0.2">
      <c r="A18" s="921"/>
      <c r="B18" s="922"/>
      <c r="C18" s="917"/>
    </row>
    <row r="19" spans="1:5" x14ac:dyDescent="0.2">
      <c r="A19" s="921"/>
      <c r="B19" s="922"/>
      <c r="C19" s="917"/>
    </row>
    <row r="20" spans="1:5" x14ac:dyDescent="0.2">
      <c r="A20" s="921"/>
      <c r="B20" s="922"/>
      <c r="C20" s="917"/>
      <c r="D20" s="930"/>
    </row>
    <row r="21" spans="1:5" x14ac:dyDescent="0.2">
      <c r="A21" s="921"/>
      <c r="B21" s="922"/>
      <c r="C21" s="917"/>
    </row>
    <row r="22" spans="1:5" x14ac:dyDescent="0.2">
      <c r="A22" s="921"/>
      <c r="B22" s="922"/>
      <c r="C22" s="917"/>
    </row>
    <row r="23" spans="1:5" x14ac:dyDescent="0.2">
      <c r="A23" s="921"/>
      <c r="B23" s="922"/>
      <c r="C23" s="917"/>
    </row>
    <row r="24" spans="1:5" ht="15" thickBot="1" x14ac:dyDescent="0.25">
      <c r="A24" s="931"/>
      <c r="B24" s="932"/>
      <c r="C24" s="933"/>
    </row>
    <row r="29" spans="1:5" x14ac:dyDescent="0.2">
      <c r="E29" s="936"/>
    </row>
    <row r="31" spans="1:5" x14ac:dyDescent="0.2">
      <c r="D31" s="93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J95"/>
  <sheetViews>
    <sheetView zoomScale="130" zoomScaleNormal="130" workbookViewId="0">
      <selection activeCell="C19" sqref="C19"/>
    </sheetView>
  </sheetViews>
  <sheetFormatPr baseColWidth="10" defaultColWidth="12.5703125" defaultRowHeight="12" customHeight="1" x14ac:dyDescent="0.2"/>
  <cols>
    <col min="1" max="1" width="34.7109375" style="533" customWidth="1"/>
    <col min="2" max="2" width="6.140625" style="20" hidden="1" customWidth="1"/>
    <col min="3" max="3" width="11" style="548" bestFit="1" customWidth="1"/>
    <col min="4" max="4" width="7.28515625" style="548" bestFit="1" customWidth="1"/>
    <col min="5" max="5" width="9.5703125" style="548" bestFit="1" customWidth="1"/>
    <col min="6" max="6" width="6.28515625" style="548" bestFit="1" customWidth="1"/>
    <col min="7" max="7" width="9.5703125" style="548" bestFit="1" customWidth="1"/>
    <col min="8" max="8" width="5.5703125" style="549" bestFit="1" customWidth="1"/>
    <col min="9" max="9" width="5" style="533" customWidth="1"/>
    <col min="10" max="16384" width="12.5703125" style="533"/>
  </cols>
  <sheetData>
    <row r="1" spans="1:8" s="535" customFormat="1" ht="12" customHeight="1" x14ac:dyDescent="0.2">
      <c r="A1" s="1008" t="s">
        <v>9</v>
      </c>
      <c r="B1" s="1008"/>
      <c r="C1" s="1008"/>
      <c r="D1" s="1008"/>
      <c r="E1" s="1008"/>
      <c r="F1" s="1008"/>
      <c r="G1" s="1008"/>
      <c r="H1" s="1008"/>
    </row>
    <row r="2" spans="1:8" s="535" customFormat="1" ht="12" customHeight="1" x14ac:dyDescent="0.2">
      <c r="A2" s="1008" t="s">
        <v>43</v>
      </c>
      <c r="B2" s="1008"/>
      <c r="C2" s="1008"/>
      <c r="D2" s="1008"/>
      <c r="E2" s="1008"/>
      <c r="F2" s="1008"/>
      <c r="G2" s="1008"/>
      <c r="H2" s="1008"/>
    </row>
    <row r="3" spans="1:8" s="535" customFormat="1" ht="12" customHeight="1" x14ac:dyDescent="0.2">
      <c r="A3" s="1008" t="s">
        <v>4</v>
      </c>
      <c r="B3" s="1008"/>
      <c r="C3" s="1008"/>
      <c r="D3" s="1008"/>
      <c r="E3" s="1008"/>
      <c r="F3" s="1008"/>
      <c r="G3" s="1008"/>
      <c r="H3" s="1008"/>
    </row>
    <row r="4" spans="1:8" ht="6" customHeight="1" thickBot="1" x14ac:dyDescent="0.25"/>
    <row r="5" spans="1:8" ht="12" customHeight="1" thickBot="1" x14ac:dyDescent="0.25">
      <c r="A5" s="534" t="s">
        <v>1</v>
      </c>
      <c r="B5" s="1009" t="s">
        <v>10</v>
      </c>
      <c r="C5" s="1023" t="s">
        <v>11</v>
      </c>
      <c r="D5" s="1024"/>
      <c r="E5" s="1024"/>
      <c r="F5" s="1025"/>
      <c r="G5" s="1026" t="s">
        <v>12</v>
      </c>
      <c r="H5" s="1027"/>
    </row>
    <row r="6" spans="1:8" ht="12" customHeight="1" thickBot="1" x14ac:dyDescent="0.25">
      <c r="A6" s="534"/>
      <c r="B6" s="1022"/>
      <c r="C6" s="550">
        <v>2017</v>
      </c>
      <c r="D6" s="550" t="s">
        <v>13</v>
      </c>
      <c r="E6" s="551">
        <v>2016</v>
      </c>
      <c r="F6" s="552" t="s">
        <v>13</v>
      </c>
      <c r="G6" s="553" t="s">
        <v>14</v>
      </c>
      <c r="H6" s="554" t="s">
        <v>13</v>
      </c>
    </row>
    <row r="7" spans="1:8" ht="12" customHeight="1" x14ac:dyDescent="0.2">
      <c r="A7" s="535" t="s">
        <v>15</v>
      </c>
      <c r="B7" s="23"/>
      <c r="E7" s="555"/>
      <c r="F7" s="556"/>
    </row>
    <row r="8" spans="1:8" ht="12" customHeight="1" x14ac:dyDescent="0.2">
      <c r="A8" s="533" t="s">
        <v>0</v>
      </c>
      <c r="C8" s="548">
        <v>0</v>
      </c>
      <c r="D8" s="557">
        <f>+C8/$C$11</f>
        <v>0</v>
      </c>
      <c r="E8" s="548">
        <v>500000</v>
      </c>
      <c r="F8" s="558">
        <f>+E8/$E$11</f>
        <v>0.62555674550349816</v>
      </c>
      <c r="G8" s="548">
        <f t="shared" ref="G8:G10" si="0">+C8-E8</f>
        <v>-500000</v>
      </c>
      <c r="H8" s="549">
        <f>+G8/E8</f>
        <v>-1</v>
      </c>
    </row>
    <row r="9" spans="1:8" ht="12" customHeight="1" x14ac:dyDescent="0.2">
      <c r="A9" s="533" t="s">
        <v>45</v>
      </c>
      <c r="C9" s="559">
        <v>100007.3</v>
      </c>
      <c r="D9" s="557">
        <f>+C9/$C$11</f>
        <v>0.16667680543220056</v>
      </c>
      <c r="E9" s="548">
        <v>199288</v>
      </c>
      <c r="F9" s="558">
        <f>+E9/$E$11</f>
        <v>0.24933190539580227</v>
      </c>
      <c r="G9" s="548">
        <f t="shared" si="0"/>
        <v>-99280.7</v>
      </c>
      <c r="H9" s="549">
        <f t="shared" ref="H9:H11" si="1">+G9/E9</f>
        <v>-0.4981770101561559</v>
      </c>
    </row>
    <row r="10" spans="1:8" ht="12" customHeight="1" x14ac:dyDescent="0.2">
      <c r="A10" s="533" t="s">
        <v>39</v>
      </c>
      <c r="C10" s="548">
        <v>500000</v>
      </c>
      <c r="D10" s="557">
        <f>+C10/$C$11</f>
        <v>0.83332319456779935</v>
      </c>
      <c r="E10" s="548">
        <v>100000</v>
      </c>
      <c r="F10" s="558">
        <f>+E10/$E$11</f>
        <v>0.12511134910069963</v>
      </c>
      <c r="G10" s="548">
        <f t="shared" si="0"/>
        <v>400000</v>
      </c>
      <c r="H10" s="549">
        <f t="shared" si="1"/>
        <v>4</v>
      </c>
    </row>
    <row r="11" spans="1:8" ht="12" customHeight="1" x14ac:dyDescent="0.2">
      <c r="A11" s="535" t="s">
        <v>16</v>
      </c>
      <c r="B11" s="23"/>
      <c r="C11" s="560">
        <f>SUM(C8:C10)</f>
        <v>600007.30000000005</v>
      </c>
      <c r="D11" s="561">
        <f>+C11/$C$22</f>
        <v>0.19361933661680727</v>
      </c>
      <c r="E11" s="560">
        <f>SUM(E8:E10)</f>
        <v>799288</v>
      </c>
      <c r="F11" s="561">
        <f>+E11/$E$22</f>
        <v>0.23664149760127839</v>
      </c>
      <c r="G11" s="560">
        <f>SUM(G8:G10)</f>
        <v>-199280.69999999995</v>
      </c>
      <c r="H11" s="562">
        <f t="shared" si="1"/>
        <v>-0.24932277226731786</v>
      </c>
    </row>
    <row r="12" spans="1:8" ht="3" customHeight="1" x14ac:dyDescent="0.2">
      <c r="A12" s="535"/>
      <c r="B12" s="23"/>
      <c r="C12" s="563"/>
      <c r="D12" s="563"/>
      <c r="E12" s="563"/>
      <c r="F12" s="564"/>
      <c r="G12" s="559"/>
    </row>
    <row r="13" spans="1:8" ht="12" customHeight="1" x14ac:dyDescent="0.2">
      <c r="A13" s="535" t="s">
        <v>17</v>
      </c>
      <c r="B13" s="23"/>
      <c r="C13" s="563"/>
      <c r="D13" s="563"/>
      <c r="E13" s="563"/>
      <c r="F13" s="564"/>
      <c r="G13" s="559"/>
    </row>
    <row r="14" spans="1:8" ht="12" customHeight="1" x14ac:dyDescent="0.2">
      <c r="A14" s="533" t="s">
        <v>48</v>
      </c>
      <c r="B14" s="23"/>
      <c r="C14" s="565">
        <f>800000+'RESUMEN GASTO 2015'!B6</f>
        <v>1079450</v>
      </c>
      <c r="D14" s="566">
        <f>+C14/C20</f>
        <v>0.43197102718757857</v>
      </c>
      <c r="E14" s="565">
        <v>1079450</v>
      </c>
      <c r="F14" s="566">
        <f>+E14/$E$20</f>
        <v>0.41866012212832532</v>
      </c>
      <c r="G14" s="548">
        <f t="shared" ref="G14:G20" si="2">+C14-E14</f>
        <v>0</v>
      </c>
      <c r="H14" s="549">
        <f t="shared" ref="H14:H20" si="3">+G14/E14</f>
        <v>0</v>
      </c>
    </row>
    <row r="15" spans="1:8" ht="12" customHeight="1" x14ac:dyDescent="0.2">
      <c r="A15" s="533" t="s">
        <v>49</v>
      </c>
      <c r="B15" s="23"/>
      <c r="C15" s="565">
        <f>200000+'gto 2016'!H207</f>
        <v>550000</v>
      </c>
      <c r="D15" s="566">
        <f>+C15/C20</f>
        <v>0.22009733193123185</v>
      </c>
      <c r="E15" s="565">
        <v>550000</v>
      </c>
      <c r="F15" s="566">
        <f>+E15/$E$20</f>
        <v>0.21331517640518682</v>
      </c>
      <c r="G15" s="548">
        <f t="shared" si="2"/>
        <v>0</v>
      </c>
      <c r="H15" s="549">
        <f t="shared" si="3"/>
        <v>0</v>
      </c>
    </row>
    <row r="16" spans="1:8" ht="12" customHeight="1" x14ac:dyDescent="0.2">
      <c r="A16" s="533" t="s">
        <v>445</v>
      </c>
      <c r="B16" s="23"/>
      <c r="C16" s="565">
        <f>+'INGRESOS 15'!D4+1000000</f>
        <v>2000000</v>
      </c>
      <c r="D16" s="566">
        <f>+C16/C20</f>
        <v>0.80035393429538859</v>
      </c>
      <c r="E16" s="565">
        <v>1000000</v>
      </c>
      <c r="F16" s="566">
        <f>+E16/$E$20</f>
        <v>0.38784577528215786</v>
      </c>
      <c r="G16" s="548">
        <f t="shared" si="2"/>
        <v>1000000</v>
      </c>
      <c r="H16" s="549">
        <f t="shared" si="3"/>
        <v>1</v>
      </c>
    </row>
    <row r="17" spans="1:8" ht="12" customHeight="1" x14ac:dyDescent="0.2">
      <c r="A17" s="533" t="s">
        <v>276</v>
      </c>
      <c r="B17" s="23"/>
      <c r="C17" s="565">
        <v>1000000</v>
      </c>
      <c r="D17" s="566">
        <f>+C17/C20</f>
        <v>0.4001769671476943</v>
      </c>
      <c r="E17" s="565">
        <v>1000000</v>
      </c>
      <c r="F17" s="566">
        <f>+E17/$E$20</f>
        <v>0.38784577528215786</v>
      </c>
      <c r="G17" s="548">
        <f t="shared" si="2"/>
        <v>0</v>
      </c>
      <c r="H17" s="549">
        <f t="shared" si="3"/>
        <v>0</v>
      </c>
    </row>
    <row r="18" spans="1:8" ht="12" customHeight="1" x14ac:dyDescent="0.2">
      <c r="A18" s="533" t="s">
        <v>791</v>
      </c>
      <c r="B18" s="642"/>
      <c r="C18" s="565">
        <f>-'VARIACION AF NIIF'!G94</f>
        <v>-1051105.555555556</v>
      </c>
      <c r="D18" s="566"/>
      <c r="E18" s="565">
        <f>-'VARIACION AF NIIF'!G94</f>
        <v>-1051105.555555556</v>
      </c>
      <c r="F18" s="566"/>
    </row>
    <row r="19" spans="1:8" ht="12" customHeight="1" x14ac:dyDescent="0.2">
      <c r="A19" s="533" t="s">
        <v>765</v>
      </c>
      <c r="B19" s="23"/>
      <c r="C19" s="565">
        <f>-C14</f>
        <v>-1079450</v>
      </c>
      <c r="D19" s="567">
        <f>+C19/C20</f>
        <v>-0.43197102718757857</v>
      </c>
      <c r="E19" s="565"/>
      <c r="F19" s="566"/>
      <c r="G19" s="548">
        <f t="shared" si="2"/>
        <v>-1079450</v>
      </c>
    </row>
    <row r="20" spans="1:8" ht="12" customHeight="1" x14ac:dyDescent="0.2">
      <c r="A20" s="535" t="s">
        <v>18</v>
      </c>
      <c r="B20" s="23"/>
      <c r="C20" s="560">
        <f>SUM(C14:C19)</f>
        <v>2498894.444444444</v>
      </c>
      <c r="D20" s="566">
        <f t="shared" ref="D20" si="4">+C20/C22</f>
        <v>0.80638066338319281</v>
      </c>
      <c r="E20" s="560">
        <f>SUM(E14:E19)</f>
        <v>2578344.444444444</v>
      </c>
      <c r="F20" s="561">
        <f>+E20/E22</f>
        <v>0.76335850239872161</v>
      </c>
      <c r="G20" s="568">
        <f t="shared" si="2"/>
        <v>-79450</v>
      </c>
      <c r="H20" s="562">
        <f t="shared" si="3"/>
        <v>-3.0814346846167441E-2</v>
      </c>
    </row>
    <row r="21" spans="1:8" ht="0.75" customHeight="1" x14ac:dyDescent="0.2">
      <c r="A21" s="535"/>
      <c r="B21" s="23"/>
      <c r="C21" s="563"/>
      <c r="D21" s="563"/>
      <c r="E21" s="563"/>
      <c r="F21" s="564"/>
      <c r="G21" s="559"/>
    </row>
    <row r="22" spans="1:8" s="535" customFormat="1" ht="12" customHeight="1" thickBot="1" x14ac:dyDescent="0.25">
      <c r="A22" s="535" t="s">
        <v>19</v>
      </c>
      <c r="B22" s="23"/>
      <c r="C22" s="569">
        <f>+C20+C11</f>
        <v>3098901.7444444438</v>
      </c>
      <c r="D22" s="570">
        <f>+C22/$C$22</f>
        <v>1</v>
      </c>
      <c r="E22" s="569">
        <f>+E20+E11</f>
        <v>3377632.444444444</v>
      </c>
      <c r="F22" s="571">
        <f>+E22/$E$22</f>
        <v>1</v>
      </c>
      <c r="G22" s="572">
        <f>+C22-E22</f>
        <v>-278730.70000000019</v>
      </c>
      <c r="H22" s="573">
        <f>+G22/E22</f>
        <v>-8.2522507876325799E-2</v>
      </c>
    </row>
    <row r="23" spans="1:8" ht="12" customHeight="1" thickTop="1" thickBot="1" x14ac:dyDescent="0.25"/>
    <row r="24" spans="1:8" ht="12" customHeight="1" thickBot="1" x14ac:dyDescent="0.25">
      <c r="A24" s="536" t="s">
        <v>20</v>
      </c>
      <c r="B24" s="1009" t="s">
        <v>10</v>
      </c>
      <c r="C24" s="1023" t="str">
        <f>+C5</f>
        <v xml:space="preserve">DICIEMBRE 31 DE </v>
      </c>
      <c r="D24" s="1024"/>
      <c r="E24" s="1024"/>
      <c r="F24" s="1025"/>
      <c r="G24" s="1026" t="s">
        <v>12</v>
      </c>
      <c r="H24" s="1027"/>
    </row>
    <row r="25" spans="1:8" ht="12" customHeight="1" thickBot="1" x14ac:dyDescent="0.25">
      <c r="B25" s="1022"/>
      <c r="C25" s="550">
        <f>+C6</f>
        <v>2017</v>
      </c>
      <c r="D25" s="550" t="s">
        <v>13</v>
      </c>
      <c r="E25" s="574">
        <f>+E6</f>
        <v>2016</v>
      </c>
      <c r="F25" s="552" t="s">
        <v>13</v>
      </c>
      <c r="G25" s="553" t="s">
        <v>14</v>
      </c>
      <c r="H25" s="554" t="s">
        <v>13</v>
      </c>
    </row>
    <row r="26" spans="1:8" ht="12" customHeight="1" x14ac:dyDescent="0.2">
      <c r="A26" s="537" t="s">
        <v>21</v>
      </c>
      <c r="B26" s="46"/>
    </row>
    <row r="27" spans="1:8" ht="12" customHeight="1" x14ac:dyDescent="0.2">
      <c r="A27" s="538" t="s">
        <v>189</v>
      </c>
      <c r="B27" s="47"/>
      <c r="C27" s="575">
        <v>9757545</v>
      </c>
      <c r="D27" s="576">
        <v>0</v>
      </c>
      <c r="E27" s="575">
        <v>2041131</v>
      </c>
      <c r="F27" s="576">
        <v>0</v>
      </c>
      <c r="G27" s="548">
        <f t="shared" ref="G27" si="5">+C27-E27</f>
        <v>7716414</v>
      </c>
      <c r="H27" s="549">
        <f t="shared" ref="H27:H28" si="6">+G27/E27</f>
        <v>3.7804599508801737</v>
      </c>
    </row>
    <row r="28" spans="1:8" ht="12" customHeight="1" x14ac:dyDescent="0.2">
      <c r="A28" s="539" t="s">
        <v>22</v>
      </c>
      <c r="B28" s="46"/>
      <c r="C28" s="577">
        <f>SUM(C27:C27)</f>
        <v>9757545</v>
      </c>
      <c r="D28" s="578">
        <v>0</v>
      </c>
      <c r="E28" s="577">
        <f>SUM(E27:E27)</f>
        <v>2041131</v>
      </c>
      <c r="F28" s="578">
        <f>+E28/E30</f>
        <v>1</v>
      </c>
      <c r="G28" s="579">
        <f>SUM(G27:G27)</f>
        <v>7716414</v>
      </c>
      <c r="H28" s="580">
        <f t="shared" si="6"/>
        <v>3.7804599508801737</v>
      </c>
    </row>
    <row r="29" spans="1:8" ht="1.5" customHeight="1" x14ac:dyDescent="0.2">
      <c r="A29" s="540"/>
      <c r="B29" s="53"/>
      <c r="C29" s="581"/>
      <c r="D29" s="549"/>
      <c r="E29" s="581"/>
      <c r="F29" s="549"/>
    </row>
    <row r="30" spans="1:8" ht="12" customHeight="1" thickBot="1" x14ac:dyDescent="0.25">
      <c r="A30" s="539" t="s">
        <v>23</v>
      </c>
      <c r="B30" s="46"/>
      <c r="C30" s="582">
        <f>+C28</f>
        <v>9757545</v>
      </c>
      <c r="D30" s="583">
        <v>1</v>
      </c>
      <c r="E30" s="582">
        <f>+E28</f>
        <v>2041131</v>
      </c>
      <c r="F30" s="583">
        <v>1</v>
      </c>
      <c r="G30" s="582">
        <f>+G28</f>
        <v>7716414</v>
      </c>
      <c r="H30" s="573"/>
    </row>
    <row r="31" spans="1:8" ht="3" customHeight="1" thickTop="1" x14ac:dyDescent="0.2">
      <c r="A31" s="540"/>
      <c r="B31" s="53"/>
      <c r="C31" s="581">
        <f>C30-[1]Bcegeneral!D124</f>
        <v>-187872385.33000001</v>
      </c>
      <c r="D31" s="549"/>
      <c r="F31" s="584"/>
    </row>
    <row r="32" spans="1:8" ht="12" customHeight="1" x14ac:dyDescent="0.2">
      <c r="A32" s="536" t="s">
        <v>2</v>
      </c>
      <c r="B32" s="46"/>
      <c r="D32" s="549"/>
      <c r="E32" s="585"/>
      <c r="F32" s="586"/>
    </row>
    <row r="33" spans="1:8" ht="1.5" customHeight="1" x14ac:dyDescent="0.2">
      <c r="A33" s="536"/>
      <c r="B33" s="46"/>
      <c r="D33" s="549"/>
      <c r="E33" s="585"/>
      <c r="F33" s="586"/>
    </row>
    <row r="34" spans="1:8" ht="12" customHeight="1" x14ac:dyDescent="0.2">
      <c r="A34" s="541" t="s">
        <v>40</v>
      </c>
      <c r="B34" s="47"/>
      <c r="C34" s="575">
        <v>1000000</v>
      </c>
      <c r="D34" s="557">
        <f>+C34/$C$38</f>
        <v>-0.17833138274764102</v>
      </c>
      <c r="E34" s="575">
        <v>1000000</v>
      </c>
      <c r="F34" s="576">
        <f>+E34/$E$38</f>
        <v>0.41882932679803214</v>
      </c>
      <c r="G34" s="548">
        <f t="shared" ref="G34:G37" si="7">+C34-E34</f>
        <v>0</v>
      </c>
      <c r="H34" s="549">
        <f t="shared" ref="H34:H38" si="8">+G34/E34</f>
        <v>0</v>
      </c>
    </row>
    <row r="35" spans="1:8" ht="12" customHeight="1" x14ac:dyDescent="0.2">
      <c r="A35" s="541" t="s">
        <v>188</v>
      </c>
      <c r="B35" s="47"/>
      <c r="C35" s="575">
        <v>4030072</v>
      </c>
      <c r="D35" s="557">
        <f>+C35/$C$38</f>
        <v>-0.71868831233255104</v>
      </c>
      <c r="E35" s="575">
        <v>3030072</v>
      </c>
      <c r="F35" s="576">
        <f>+E35/$E$38</f>
        <v>1.2690830159095667</v>
      </c>
      <c r="G35" s="548">
        <f t="shared" si="7"/>
        <v>1000000</v>
      </c>
      <c r="H35" s="549">
        <f t="shared" si="8"/>
        <v>0.33002516111828367</v>
      </c>
    </row>
    <row r="36" spans="1:8" ht="12" customHeight="1" x14ac:dyDescent="0.2">
      <c r="A36" s="541" t="s">
        <v>46</v>
      </c>
      <c r="B36" s="47"/>
      <c r="C36" s="575">
        <f>+E36+E37</f>
        <v>-1642464.6</v>
      </c>
      <c r="D36" s="549">
        <f>+C36/$C$38</f>
        <v>0.29290298323205111</v>
      </c>
      <c r="E36" s="575">
        <v>-518372.36</v>
      </c>
      <c r="F36" s="576">
        <f t="shared" ref="F36:F37" si="9">+E36/$E$38</f>
        <v>-0.21710954656950715</v>
      </c>
      <c r="G36" s="548">
        <f t="shared" si="7"/>
        <v>-1124092.2400000002</v>
      </c>
      <c r="H36" s="549">
        <f t="shared" si="8"/>
        <v>2.1685034286936138</v>
      </c>
    </row>
    <row r="37" spans="1:8" ht="12" customHeight="1" x14ac:dyDescent="0.2">
      <c r="A37" s="541" t="s">
        <v>41</v>
      </c>
      <c r="B37" s="47"/>
      <c r="C37" s="548">
        <f>+C89</f>
        <v>-8995145.370000001</v>
      </c>
      <c r="D37" s="557">
        <f>+C37/$C$38</f>
        <v>1.604116711848141</v>
      </c>
      <c r="E37" s="575">
        <v>-1124092.24</v>
      </c>
      <c r="F37" s="576">
        <f t="shared" si="9"/>
        <v>-0.47080279613809195</v>
      </c>
      <c r="G37" s="548">
        <f t="shared" si="7"/>
        <v>-7871053.1300000008</v>
      </c>
      <c r="H37" s="549">
        <f t="shared" si="8"/>
        <v>7.0021416836753545</v>
      </c>
    </row>
    <row r="38" spans="1:8" ht="12" customHeight="1" x14ac:dyDescent="0.2">
      <c r="A38" s="539" t="s">
        <v>3</v>
      </c>
      <c r="B38" s="46"/>
      <c r="C38" s="577">
        <f>SUM(C34:C37)</f>
        <v>-5607537.9700000007</v>
      </c>
      <c r="D38" s="578">
        <f>+C38/C40</f>
        <v>-1.3512116797546729</v>
      </c>
      <c r="E38" s="577">
        <f>SUM(E34:E37)</f>
        <v>2387607.4000000004</v>
      </c>
      <c r="F38" s="578">
        <f>+E38/E40</f>
        <v>0.5391168283951927</v>
      </c>
      <c r="G38" s="579">
        <f>SUM(G34:G37)</f>
        <v>-7995145.370000001</v>
      </c>
      <c r="H38" s="580">
        <f t="shared" si="8"/>
        <v>-3.3486013529695042</v>
      </c>
    </row>
    <row r="39" spans="1:8" ht="12" customHeight="1" x14ac:dyDescent="0.2">
      <c r="A39" s="540"/>
      <c r="B39" s="53"/>
      <c r="C39" s="587"/>
      <c r="D39" s="578"/>
      <c r="E39" s="588"/>
      <c r="F39" s="589"/>
      <c r="G39" s="589"/>
    </row>
    <row r="40" spans="1:8" s="542" customFormat="1" ht="12" customHeight="1" thickBot="1" x14ac:dyDescent="0.25">
      <c r="A40" s="542" t="s">
        <v>24</v>
      </c>
      <c r="B40" s="63"/>
      <c r="C40" s="590">
        <f>+C38+C30</f>
        <v>4150007.0299999993</v>
      </c>
      <c r="D40" s="591">
        <f>+C40/C40</f>
        <v>1</v>
      </c>
      <c r="E40" s="592">
        <f>+E38+E30</f>
        <v>4428738.4000000004</v>
      </c>
      <c r="F40" s="591">
        <f>+E40/E40</f>
        <v>1</v>
      </c>
      <c r="G40" s="592">
        <f>+G38+G30</f>
        <v>-278731.37000000104</v>
      </c>
      <c r="H40" s="573">
        <f>+G40/E40</f>
        <v>-6.2936968686161512E-2</v>
      </c>
    </row>
    <row r="41" spans="1:8" s="543" customFormat="1" ht="12" customHeight="1" thickTop="1" x14ac:dyDescent="0.2">
      <c r="B41" s="68"/>
      <c r="C41" s="593">
        <f>+C22-C40</f>
        <v>-1051105.2855555555</v>
      </c>
      <c r="D41" s="594"/>
      <c r="E41" s="593">
        <f>+E40-E22</f>
        <v>1051105.9555555563</v>
      </c>
      <c r="F41" s="581"/>
      <c r="G41" s="595">
        <v>0</v>
      </c>
      <c r="H41" s="596"/>
    </row>
    <row r="42" spans="1:8" s="543" customFormat="1" ht="12" customHeight="1" x14ac:dyDescent="0.2">
      <c r="B42" s="68"/>
      <c r="C42" s="593"/>
      <c r="D42" s="594"/>
      <c r="E42" s="593"/>
      <c r="F42" s="581"/>
      <c r="G42" s="595"/>
      <c r="H42" s="596"/>
    </row>
    <row r="43" spans="1:8" s="543" customFormat="1" ht="12" customHeight="1" x14ac:dyDescent="0.2">
      <c r="B43" s="68"/>
      <c r="C43" s="593"/>
      <c r="D43" s="594"/>
      <c r="E43" s="593"/>
      <c r="F43" s="581"/>
      <c r="G43" s="595"/>
      <c r="H43" s="596"/>
    </row>
    <row r="44" spans="1:8" s="542" customFormat="1" ht="12" customHeight="1" x14ac:dyDescent="0.2">
      <c r="B44" s="63"/>
      <c r="C44" s="597"/>
      <c r="H44" s="598"/>
    </row>
    <row r="45" spans="1:8" s="542" customFormat="1" ht="12" customHeight="1" x14ac:dyDescent="0.2">
      <c r="A45" s="92" t="s">
        <v>42</v>
      </c>
      <c r="B45" s="92"/>
      <c r="D45" s="1028" t="s">
        <v>287</v>
      </c>
      <c r="E45" s="1028"/>
      <c r="F45" s="1028"/>
      <c r="G45" s="1028"/>
      <c r="H45" s="599"/>
    </row>
    <row r="46" spans="1:8" s="542" customFormat="1" ht="12" customHeight="1" x14ac:dyDescent="0.2">
      <c r="A46" s="92" t="s">
        <v>7</v>
      </c>
      <c r="B46" s="92"/>
      <c r="D46" s="1028" t="s">
        <v>286</v>
      </c>
      <c r="E46" s="1028"/>
      <c r="F46" s="1028"/>
      <c r="G46" s="1028"/>
      <c r="H46" s="599"/>
    </row>
    <row r="47" spans="1:8" s="542" customFormat="1" ht="12" customHeight="1" x14ac:dyDescent="0.2">
      <c r="A47" s="92"/>
      <c r="B47" s="92"/>
      <c r="C47" s="600"/>
      <c r="D47" s="600"/>
      <c r="E47" s="600"/>
      <c r="F47" s="599"/>
      <c r="G47" s="599"/>
      <c r="H47" s="599"/>
    </row>
    <row r="48" spans="1:8" s="535" customFormat="1" ht="12" customHeight="1" x14ac:dyDescent="0.2">
      <c r="A48" s="1008" t="str">
        <f>+A1</f>
        <v>FUNDACION AKAPANA</v>
      </c>
      <c r="B48" s="1008"/>
      <c r="C48" s="1008"/>
      <c r="D48" s="1008"/>
      <c r="E48" s="1008"/>
      <c r="F48" s="1008"/>
      <c r="G48" s="1008"/>
      <c r="H48" s="1008"/>
    </row>
    <row r="49" spans="1:9" s="535" customFormat="1" ht="12" customHeight="1" x14ac:dyDescent="0.2">
      <c r="A49" s="1008" t="str">
        <f>+A2</f>
        <v>NIT. 900.326.707-3</v>
      </c>
      <c r="B49" s="1008"/>
      <c r="C49" s="1008"/>
      <c r="D49" s="1008"/>
      <c r="E49" s="1008"/>
      <c r="F49" s="1008"/>
      <c r="G49" s="1008"/>
      <c r="H49" s="1008"/>
    </row>
    <row r="50" spans="1:9" s="535" customFormat="1" ht="12" customHeight="1" thickBot="1" x14ac:dyDescent="0.25">
      <c r="A50" s="1008" t="s">
        <v>25</v>
      </c>
      <c r="B50" s="1008"/>
      <c r="C50" s="1008"/>
      <c r="D50" s="1008"/>
      <c r="E50" s="1008"/>
      <c r="F50" s="1008"/>
      <c r="G50" s="1008"/>
      <c r="H50" s="1008"/>
    </row>
    <row r="51" spans="1:9" s="535" customFormat="1" ht="12" customHeight="1" thickBot="1" x14ac:dyDescent="0.25">
      <c r="A51" s="77"/>
      <c r="B51" s="1009" t="s">
        <v>10</v>
      </c>
      <c r="C51" s="1012" t="s">
        <v>26</v>
      </c>
      <c r="D51" s="1013"/>
      <c r="E51" s="1013"/>
      <c r="F51" s="1014"/>
      <c r="G51" s="1015" t="s">
        <v>12</v>
      </c>
      <c r="H51" s="1016"/>
    </row>
    <row r="52" spans="1:9" ht="12" customHeight="1" thickBot="1" x14ac:dyDescent="0.25">
      <c r="B52" s="1010"/>
      <c r="C52" s="1019" t="s">
        <v>27</v>
      </c>
      <c r="D52" s="1020"/>
      <c r="E52" s="1020"/>
      <c r="F52" s="1021"/>
      <c r="G52" s="1017"/>
      <c r="H52" s="1018"/>
    </row>
    <row r="53" spans="1:9" ht="12" customHeight="1" thickBot="1" x14ac:dyDescent="0.25">
      <c r="A53" s="540"/>
      <c r="B53" s="1011"/>
      <c r="C53" s="550">
        <f>+C6</f>
        <v>2017</v>
      </c>
      <c r="D53" s="551" t="s">
        <v>13</v>
      </c>
      <c r="E53" s="574">
        <f>+E6</f>
        <v>2016</v>
      </c>
      <c r="F53" s="601" t="s">
        <v>13</v>
      </c>
      <c r="G53" s="553" t="s">
        <v>14</v>
      </c>
      <c r="H53" s="554" t="s">
        <v>13</v>
      </c>
    </row>
    <row r="54" spans="1:9" ht="12" customHeight="1" x14ac:dyDescent="0.2">
      <c r="A54" s="540" t="s">
        <v>470</v>
      </c>
      <c r="B54" s="53"/>
      <c r="C54" s="602">
        <f>+'ING2017'!B34</f>
        <v>41667578</v>
      </c>
      <c r="D54" s="557">
        <v>1</v>
      </c>
      <c r="E54" s="602">
        <v>23430000</v>
      </c>
      <c r="F54" s="557">
        <f>+E54/(+E54+E82)</f>
        <v>1</v>
      </c>
      <c r="G54" s="548">
        <f>+C54-E54</f>
        <v>18237578</v>
      </c>
      <c r="H54" s="549">
        <v>1</v>
      </c>
      <c r="I54" s="603"/>
    </row>
    <row r="55" spans="1:9" ht="2.25" customHeight="1" x14ac:dyDescent="0.2">
      <c r="A55" s="540"/>
      <c r="B55" s="53"/>
      <c r="C55" s="602"/>
      <c r="D55" s="604"/>
      <c r="E55" s="605"/>
      <c r="F55" s="604"/>
      <c r="G55" s="605">
        <f>+C55-E55</f>
        <v>0</v>
      </c>
      <c r="H55" s="606"/>
    </row>
    <row r="56" spans="1:9" ht="12" customHeight="1" x14ac:dyDescent="0.2">
      <c r="A56" s="544" t="s">
        <v>473</v>
      </c>
      <c r="B56" s="92"/>
      <c r="C56" s="607">
        <f>+C54-C55</f>
        <v>41667578</v>
      </c>
      <c r="D56" s="608">
        <f>+C56/C54</f>
        <v>1</v>
      </c>
      <c r="E56" s="609">
        <f>+E54-E55</f>
        <v>23430000</v>
      </c>
      <c r="F56" s="608">
        <f>+E56/E54</f>
        <v>1</v>
      </c>
      <c r="G56" s="610">
        <f>+G54-G55</f>
        <v>18237578</v>
      </c>
      <c r="H56" s="611">
        <v>1</v>
      </c>
    </row>
    <row r="57" spans="1:9" ht="1.5" customHeight="1" x14ac:dyDescent="0.2">
      <c r="A57" s="540"/>
      <c r="B57" s="53"/>
      <c r="C57" s="605"/>
      <c r="D57" s="604"/>
      <c r="E57" s="605"/>
      <c r="F57" s="604"/>
      <c r="G57" s="612"/>
    </row>
    <row r="58" spans="1:9" s="535" customFormat="1" ht="12" customHeight="1" x14ac:dyDescent="0.2">
      <c r="A58" s="544" t="s">
        <v>31</v>
      </c>
      <c r="B58" s="92"/>
      <c r="C58" s="613">
        <f>+C60</f>
        <v>50352679</v>
      </c>
      <c r="D58" s="608">
        <f>+C58/C54</f>
        <v>1.2084378650470158</v>
      </c>
      <c r="E58" s="609">
        <f>+E60</f>
        <v>24354804</v>
      </c>
      <c r="F58" s="608">
        <f>E58/E54</f>
        <v>1.0394709346991038</v>
      </c>
      <c r="G58" s="609">
        <f>SUM(G60:G79)</f>
        <v>51995750</v>
      </c>
      <c r="H58" s="611">
        <f>+C58/C56</f>
        <v>1.2084378650470158</v>
      </c>
    </row>
    <row r="59" spans="1:9" s="535" customFormat="1" ht="3" customHeight="1" x14ac:dyDescent="0.2">
      <c r="A59" s="544"/>
      <c r="B59" s="53"/>
      <c r="C59" s="555"/>
      <c r="D59" s="598"/>
      <c r="E59" s="555"/>
      <c r="F59" s="614"/>
      <c r="G59" s="615"/>
      <c r="H59" s="598"/>
    </row>
    <row r="60" spans="1:9" ht="12" customHeight="1" x14ac:dyDescent="0.2">
      <c r="A60" s="545" t="s">
        <v>32</v>
      </c>
      <c r="B60" s="103"/>
      <c r="C60" s="616">
        <f>SUM(C61:C78)</f>
        <v>50352679</v>
      </c>
      <c r="D60" s="617">
        <f>+C60/$C$58</f>
        <v>1</v>
      </c>
      <c r="E60" s="618">
        <f>SUM(E61:E78)</f>
        <v>24354804</v>
      </c>
      <c r="F60" s="619">
        <f>+E60/E58</f>
        <v>1</v>
      </c>
      <c r="G60" s="555">
        <f>+C60-E60</f>
        <v>25997875</v>
      </c>
      <c r="H60" s="598">
        <f>+C60/C56</f>
        <v>1.2084378650470158</v>
      </c>
    </row>
    <row r="61" spans="1:9" ht="12" customHeight="1" x14ac:dyDescent="0.2">
      <c r="A61" s="546" t="s">
        <v>760</v>
      </c>
      <c r="B61" s="103"/>
      <c r="C61" s="605">
        <v>12000000</v>
      </c>
      <c r="D61" s="606">
        <f>+C61/$C$54</f>
        <v>0.28799370100177168</v>
      </c>
      <c r="E61" s="602">
        <v>12000000</v>
      </c>
      <c r="F61" s="620">
        <f t="shared" ref="F61:F78" si="10">+E61/$E$60</f>
        <v>0.49271593398986091</v>
      </c>
      <c r="G61" s="548">
        <f>+C61-E61</f>
        <v>0</v>
      </c>
      <c r="H61" s="549">
        <f>+C61/$C$60</f>
        <v>0.23831899788291305</v>
      </c>
    </row>
    <row r="62" spans="1:9" ht="12" customHeight="1" x14ac:dyDescent="0.2">
      <c r="A62" s="546" t="s">
        <v>766</v>
      </c>
      <c r="B62" s="103"/>
      <c r="C62" s="605">
        <f>738000*12</f>
        <v>8856000</v>
      </c>
      <c r="D62" s="606">
        <f>+C62/$C$54</f>
        <v>0.21253935133930751</v>
      </c>
      <c r="E62" s="602">
        <v>0</v>
      </c>
      <c r="F62" s="620">
        <f t="shared" si="10"/>
        <v>0</v>
      </c>
      <c r="G62" s="548">
        <f>+C62-E62</f>
        <v>8856000</v>
      </c>
      <c r="H62" s="549">
        <f>+C62/$C$60</f>
        <v>0.17587942043758983</v>
      </c>
    </row>
    <row r="63" spans="1:9" ht="12" customHeight="1" x14ac:dyDescent="0.2">
      <c r="A63" s="546" t="s">
        <v>768</v>
      </c>
      <c r="B63" s="103"/>
      <c r="C63" s="605">
        <f>+'ING2017'!B33</f>
        <v>20507578</v>
      </c>
      <c r="D63" s="606">
        <f>+C63/$C$54</f>
        <v>0.49217110723354257</v>
      </c>
      <c r="E63" s="602">
        <v>0</v>
      </c>
      <c r="F63" s="620">
        <f t="shared" ref="F63" si="11">+E63/$E$60</f>
        <v>0</v>
      </c>
      <c r="G63" s="548">
        <f>+C63-E63</f>
        <v>20507578</v>
      </c>
      <c r="H63" s="549">
        <f>+C63/$C$60</f>
        <v>0.4072787864971395</v>
      </c>
    </row>
    <row r="64" spans="1:9" ht="12" customHeight="1" x14ac:dyDescent="0.2">
      <c r="A64" s="546" t="s">
        <v>108</v>
      </c>
      <c r="B64" s="103"/>
      <c r="C64" s="602">
        <f>+'GTO2017'!I130</f>
        <v>1565807</v>
      </c>
      <c r="D64" s="606">
        <f>+C64/C54</f>
        <v>3.7578546082040094E-2</v>
      </c>
      <c r="E64" s="213">
        <v>2848476</v>
      </c>
      <c r="F64" s="620">
        <f t="shared" si="10"/>
        <v>0.11695745939897526</v>
      </c>
      <c r="G64" s="548">
        <f>+C64-E64</f>
        <v>-1282669</v>
      </c>
      <c r="H64" s="549">
        <f>+C64/$C$60</f>
        <v>3.1096796259837536E-2</v>
      </c>
    </row>
    <row r="65" spans="1:10" ht="12" customHeight="1" x14ac:dyDescent="0.2">
      <c r="A65" s="546" t="s">
        <v>759</v>
      </c>
      <c r="B65" s="103"/>
      <c r="C65" s="602">
        <f>+'GTO2017'!I157</f>
        <v>565760</v>
      </c>
      <c r="D65" s="606">
        <f t="shared" ref="D65:D78" si="12">+C65/$C$58</f>
        <v>1.123594635351974E-2</v>
      </c>
      <c r="E65" s="213">
        <v>560030</v>
      </c>
      <c r="F65" s="620">
        <f t="shared" si="10"/>
        <v>2.2994642042695149E-2</v>
      </c>
      <c r="G65" s="548">
        <f t="shared" ref="G65:G78" si="13">+C65-E65</f>
        <v>5730</v>
      </c>
      <c r="H65" s="549">
        <f t="shared" ref="H65:H78" si="14">+C65/$C$60</f>
        <v>1.123594635351974E-2</v>
      </c>
    </row>
    <row r="66" spans="1:10" ht="12" customHeight="1" x14ac:dyDescent="0.2">
      <c r="A66" s="546" t="s">
        <v>310</v>
      </c>
      <c r="B66" s="103"/>
      <c r="C66" s="602">
        <f>+'GTO2017'!I57</f>
        <v>330120</v>
      </c>
      <c r="D66" s="606">
        <f t="shared" si="12"/>
        <v>6.5561556317589378E-3</v>
      </c>
      <c r="E66" s="213">
        <v>0</v>
      </c>
      <c r="F66" s="620">
        <f t="shared" si="10"/>
        <v>0</v>
      </c>
      <c r="G66" s="548">
        <f t="shared" si="13"/>
        <v>330120</v>
      </c>
      <c r="H66" s="549">
        <f t="shared" si="14"/>
        <v>6.5561556317589378E-3</v>
      </c>
    </row>
    <row r="67" spans="1:10" ht="12" customHeight="1" x14ac:dyDescent="0.2">
      <c r="A67" s="546" t="s">
        <v>309</v>
      </c>
      <c r="B67" s="103"/>
      <c r="C67" s="602">
        <f>+'GTO2017'!I109</f>
        <v>343800</v>
      </c>
      <c r="D67" s="606">
        <f t="shared" si="12"/>
        <v>6.8278392893454587E-3</v>
      </c>
      <c r="E67" s="213">
        <v>705020</v>
      </c>
      <c r="F67" s="620">
        <f t="shared" si="10"/>
        <v>2.8947882315127644E-2</v>
      </c>
      <c r="G67" s="548">
        <f t="shared" si="13"/>
        <v>-361220</v>
      </c>
      <c r="H67" s="549">
        <f t="shared" si="14"/>
        <v>6.8278392893454587E-3</v>
      </c>
    </row>
    <row r="68" spans="1:10" ht="12" customHeight="1" x14ac:dyDescent="0.2">
      <c r="A68" s="546" t="s">
        <v>767</v>
      </c>
      <c r="B68" s="103"/>
      <c r="C68" s="602">
        <f>+'GTO2017'!I146+'GTO2017'!I179</f>
        <v>1246367</v>
      </c>
      <c r="D68" s="606">
        <f t="shared" si="12"/>
        <v>2.4752744536194391E-2</v>
      </c>
      <c r="E68" s="213">
        <v>1838497</v>
      </c>
      <c r="F68" s="620">
        <f t="shared" si="10"/>
        <v>7.5488063874379771E-2</v>
      </c>
      <c r="G68" s="548">
        <f t="shared" si="13"/>
        <v>-592130</v>
      </c>
      <c r="H68" s="549">
        <f t="shared" si="14"/>
        <v>2.4752744536194391E-2</v>
      </c>
      <c r="J68" s="621"/>
    </row>
    <row r="69" spans="1:10" ht="12" customHeight="1" x14ac:dyDescent="0.2">
      <c r="A69" s="546" t="s">
        <v>761</v>
      </c>
      <c r="B69" s="103"/>
      <c r="C69" s="602">
        <f>+'GTO2017'!I184</f>
        <v>270000</v>
      </c>
      <c r="D69" s="606">
        <f t="shared" si="12"/>
        <v>5.3621774523655436E-3</v>
      </c>
      <c r="E69" s="213">
        <v>955600</v>
      </c>
      <c r="F69" s="620">
        <f t="shared" si="10"/>
        <v>3.9236612210059259E-2</v>
      </c>
      <c r="G69" s="548">
        <f t="shared" si="13"/>
        <v>-685600</v>
      </c>
      <c r="H69" s="549">
        <f t="shared" si="14"/>
        <v>5.3621774523655436E-3</v>
      </c>
    </row>
    <row r="70" spans="1:10" ht="12" customHeight="1" x14ac:dyDescent="0.2">
      <c r="A70" s="546" t="s">
        <v>756</v>
      </c>
      <c r="B70" s="103"/>
      <c r="C70" s="602">
        <f>+'GTO2017'!I74</f>
        <v>140630</v>
      </c>
      <c r="D70" s="606">
        <f t="shared" si="12"/>
        <v>2.7929000560228383E-3</v>
      </c>
      <c r="E70" s="213">
        <v>0</v>
      </c>
      <c r="F70" s="620">
        <f t="shared" si="10"/>
        <v>0</v>
      </c>
      <c r="G70" s="548">
        <f t="shared" si="13"/>
        <v>140630</v>
      </c>
      <c r="H70" s="549">
        <f t="shared" si="14"/>
        <v>2.7929000560228383E-3</v>
      </c>
    </row>
    <row r="71" spans="1:10" ht="12" customHeight="1" x14ac:dyDescent="0.2">
      <c r="A71" s="546" t="s">
        <v>112</v>
      </c>
      <c r="B71" s="103"/>
      <c r="C71" s="602">
        <f>+'GTO2017'!I169</f>
        <v>442040</v>
      </c>
      <c r="D71" s="606">
        <f t="shared" si="12"/>
        <v>8.7788774853469059E-3</v>
      </c>
      <c r="E71" s="213">
        <v>432340</v>
      </c>
      <c r="F71" s="620">
        <f t="shared" si="10"/>
        <v>1.7751733908431371E-2</v>
      </c>
      <c r="G71" s="548">
        <f t="shared" si="13"/>
        <v>9700</v>
      </c>
      <c r="H71" s="549">
        <f t="shared" si="14"/>
        <v>8.7788774853469059E-3</v>
      </c>
    </row>
    <row r="72" spans="1:10" ht="12" customHeight="1" x14ac:dyDescent="0.2">
      <c r="A72" s="546" t="s">
        <v>113</v>
      </c>
      <c r="B72" s="103"/>
      <c r="C72" s="602">
        <f>+'GTO2017'!I72</f>
        <v>100800</v>
      </c>
      <c r="D72" s="606">
        <f t="shared" si="12"/>
        <v>2.0018795822164697E-3</v>
      </c>
      <c r="E72" s="213">
        <v>90140</v>
      </c>
      <c r="F72" s="620">
        <f t="shared" si="10"/>
        <v>3.7011178574871718E-3</v>
      </c>
      <c r="G72" s="548">
        <f t="shared" si="13"/>
        <v>10660</v>
      </c>
      <c r="H72" s="549">
        <f t="shared" si="14"/>
        <v>2.0018795822164697E-3</v>
      </c>
    </row>
    <row r="73" spans="1:10" ht="12" customHeight="1" x14ac:dyDescent="0.2">
      <c r="A73" s="546" t="s">
        <v>308</v>
      </c>
      <c r="B73" s="103"/>
      <c r="C73" s="602">
        <f>+'GTO2017'!I121</f>
        <v>34100</v>
      </c>
      <c r="D73" s="606">
        <f t="shared" si="12"/>
        <v>6.7722315231727795E-4</v>
      </c>
      <c r="E73" s="213">
        <v>299900</v>
      </c>
      <c r="F73" s="620">
        <f t="shared" si="10"/>
        <v>1.2313792383629941E-2</v>
      </c>
      <c r="G73" s="548">
        <f t="shared" si="13"/>
        <v>-265800</v>
      </c>
      <c r="H73" s="549">
        <f t="shared" si="14"/>
        <v>6.7722315231727795E-4</v>
      </c>
    </row>
    <row r="74" spans="1:10" ht="12" customHeight="1" x14ac:dyDescent="0.2">
      <c r="A74" s="546" t="s">
        <v>755</v>
      </c>
      <c r="B74" s="103"/>
      <c r="C74" s="602">
        <f>+'GTO2017'!I49+300000</f>
        <v>3185660</v>
      </c>
      <c r="D74" s="606">
        <f t="shared" si="12"/>
        <v>6.3266941566306731E-2</v>
      </c>
      <c r="E74" s="213">
        <v>3808211</v>
      </c>
      <c r="F74" s="620">
        <f t="shared" si="10"/>
        <v>0.15636385330795519</v>
      </c>
      <c r="G74" s="548">
        <f t="shared" si="13"/>
        <v>-622551</v>
      </c>
      <c r="H74" s="549">
        <f t="shared" si="14"/>
        <v>6.3266941566306731E-2</v>
      </c>
    </row>
    <row r="75" spans="1:10" ht="12" customHeight="1" x14ac:dyDescent="0.2">
      <c r="A75" s="546" t="s">
        <v>757</v>
      </c>
      <c r="B75" s="103"/>
      <c r="C75" s="602">
        <f>+'GTO2017'!I82</f>
        <v>402797</v>
      </c>
      <c r="D75" s="606">
        <f t="shared" si="12"/>
        <v>7.9995147825203099E-3</v>
      </c>
      <c r="E75" s="213">
        <v>0</v>
      </c>
      <c r="F75" s="620">
        <f t="shared" si="10"/>
        <v>0</v>
      </c>
      <c r="G75" s="548">
        <f t="shared" si="13"/>
        <v>402797</v>
      </c>
      <c r="H75" s="549">
        <f t="shared" si="14"/>
        <v>7.9995147825203099E-3</v>
      </c>
    </row>
    <row r="76" spans="1:10" ht="12" customHeight="1" x14ac:dyDescent="0.2">
      <c r="A76" s="546" t="s">
        <v>758</v>
      </c>
      <c r="B76" s="103"/>
      <c r="C76" s="602">
        <f>+'GTO2017'!I59+'GTO2017'!I113</f>
        <v>56800</v>
      </c>
      <c r="D76" s="606">
        <f t="shared" si="12"/>
        <v>1.1280432566457884E-3</v>
      </c>
      <c r="E76" s="213">
        <v>0</v>
      </c>
      <c r="F76" s="620">
        <f t="shared" si="10"/>
        <v>0</v>
      </c>
      <c r="G76" s="548">
        <f t="shared" si="13"/>
        <v>56800</v>
      </c>
      <c r="H76" s="549">
        <f t="shared" si="14"/>
        <v>1.1280432566457884E-3</v>
      </c>
    </row>
    <row r="77" spans="1:10" ht="12" customHeight="1" x14ac:dyDescent="0.2">
      <c r="A77" s="546" t="s">
        <v>118</v>
      </c>
      <c r="B77" s="103"/>
      <c r="C77" s="602"/>
      <c r="D77" s="606">
        <f t="shared" si="12"/>
        <v>0</v>
      </c>
      <c r="E77" s="213">
        <v>0</v>
      </c>
      <c r="F77" s="620">
        <f t="shared" si="10"/>
        <v>0</v>
      </c>
      <c r="G77" s="548">
        <f t="shared" si="13"/>
        <v>0</v>
      </c>
      <c r="H77" s="549">
        <f t="shared" si="14"/>
        <v>0</v>
      </c>
    </row>
    <row r="78" spans="1:10" ht="12" customHeight="1" x14ac:dyDescent="0.2">
      <c r="A78" s="546" t="s">
        <v>282</v>
      </c>
      <c r="B78" s="103"/>
      <c r="C78" s="602">
        <f>+'GTO2017'!I66</f>
        <v>304420</v>
      </c>
      <c r="D78" s="606">
        <f t="shared" si="12"/>
        <v>6.0457557779596991E-3</v>
      </c>
      <c r="E78" s="213">
        <v>816590</v>
      </c>
      <c r="F78" s="620">
        <f t="shared" si="10"/>
        <v>3.3528908711398374E-2</v>
      </c>
      <c r="G78" s="548">
        <f t="shared" si="13"/>
        <v>-512170</v>
      </c>
      <c r="H78" s="549">
        <f t="shared" si="14"/>
        <v>6.0457557779596991E-3</v>
      </c>
    </row>
    <row r="79" spans="1:10" ht="1.5" customHeight="1" thickBot="1" x14ac:dyDescent="0.25">
      <c r="A79" s="546"/>
      <c r="B79" s="103"/>
      <c r="C79" s="622"/>
      <c r="D79" s="623"/>
      <c r="E79" s="624"/>
      <c r="F79" s="625"/>
      <c r="G79" s="626"/>
      <c r="H79" s="623"/>
    </row>
    <row r="80" spans="1:10" ht="12" customHeight="1" x14ac:dyDescent="0.2">
      <c r="A80" s="545" t="s">
        <v>33</v>
      </c>
      <c r="B80" s="103"/>
      <c r="C80" s="627">
        <f>+C56-C58</f>
        <v>-8685101</v>
      </c>
      <c r="D80" s="628">
        <f>+C80/C54</f>
        <v>-0.2084378650470157</v>
      </c>
      <c r="E80" s="563">
        <f>+E56-E58</f>
        <v>-924804</v>
      </c>
      <c r="F80" s="628">
        <f>+E80/E54</f>
        <v>-3.9470934699103712E-2</v>
      </c>
      <c r="G80" s="555">
        <f t="shared" ref="G80" si="15">+C80-E80</f>
        <v>-7760297</v>
      </c>
      <c r="H80" s="598"/>
    </row>
    <row r="81" spans="1:10" ht="3" customHeight="1" x14ac:dyDescent="0.2">
      <c r="A81" s="545"/>
      <c r="B81" s="103"/>
      <c r="C81" s="565"/>
      <c r="D81" s="629"/>
      <c r="E81" s="565"/>
      <c r="F81" s="620"/>
      <c r="G81" s="630"/>
    </row>
    <row r="82" spans="1:10" ht="12" customHeight="1" x14ac:dyDescent="0.2">
      <c r="A82" s="539" t="s">
        <v>34</v>
      </c>
      <c r="B82" s="47"/>
      <c r="C82" s="602">
        <f>+'GTO FN'!E37</f>
        <v>71.760000000000005</v>
      </c>
      <c r="D82" s="614">
        <f>+C82/C54</f>
        <v>1.7222023319905947E-6</v>
      </c>
      <c r="E82" s="618">
        <v>0</v>
      </c>
      <c r="F82" s="614">
        <f>+E82/E54</f>
        <v>0</v>
      </c>
      <c r="G82" s="555">
        <f>+C82-E82</f>
        <v>71.760000000000005</v>
      </c>
      <c r="H82" s="598">
        <f>+C82/C54</f>
        <v>1.7222023319905947E-6</v>
      </c>
    </row>
    <row r="83" spans="1:10" ht="3.75" customHeight="1" x14ac:dyDescent="0.2">
      <c r="A83" s="541"/>
      <c r="B83" s="47"/>
      <c r="C83" s="602"/>
      <c r="D83" s="549"/>
      <c r="E83" s="575"/>
      <c r="F83" s="576"/>
      <c r="G83" s="630"/>
    </row>
    <row r="84" spans="1:10" ht="12" customHeight="1" x14ac:dyDescent="0.2">
      <c r="A84" s="539" t="s">
        <v>35</v>
      </c>
      <c r="B84" s="47"/>
      <c r="C84" s="631">
        <f>SUM(C85:C88)</f>
        <v>310116.13</v>
      </c>
      <c r="D84" s="632">
        <f>+C84/C54</f>
        <v>7.4426243349205471E-3</v>
      </c>
      <c r="E84" s="631">
        <f>SUM(E85:E88)</f>
        <v>199288.24</v>
      </c>
      <c r="F84" s="633">
        <f>+E84/E54</f>
        <v>8.5056867264191212E-3</v>
      </c>
      <c r="G84" s="555">
        <f t="shared" ref="G84:G89" si="16">+C84-E84</f>
        <v>110827.89000000001</v>
      </c>
      <c r="H84" s="598">
        <f>+C84/C54</f>
        <v>7.4426243349205471E-3</v>
      </c>
      <c r="J84" s="637"/>
    </row>
    <row r="85" spans="1:10" ht="12" customHeight="1" x14ac:dyDescent="0.2">
      <c r="A85" s="541" t="s">
        <v>191</v>
      </c>
      <c r="B85" s="47"/>
      <c r="C85" s="602">
        <v>0</v>
      </c>
      <c r="D85" s="549">
        <f>+C85/$C$84</f>
        <v>0</v>
      </c>
      <c r="E85" s="602">
        <v>226.24</v>
      </c>
      <c r="F85" s="576">
        <f>+E85/$E$84</f>
        <v>1.135240092440979E-3</v>
      </c>
      <c r="G85" s="548">
        <f t="shared" si="16"/>
        <v>-226.24</v>
      </c>
      <c r="H85" s="549">
        <f>+C85/$C$84</f>
        <v>0</v>
      </c>
    </row>
    <row r="86" spans="1:10" ht="12" customHeight="1" x14ac:dyDescent="0.2">
      <c r="A86" s="541" t="s">
        <v>642</v>
      </c>
      <c r="B86" s="47"/>
      <c r="C86" s="602">
        <f>+'GTO FN'!B37</f>
        <v>181190.13</v>
      </c>
      <c r="D86" s="549">
        <f t="shared" ref="D86:D88" si="17">+C86/$C$84</f>
        <v>0.58426541695847944</v>
      </c>
      <c r="E86" s="602">
        <v>161175</v>
      </c>
      <c r="F86" s="576">
        <f t="shared" ref="F86:F88" si="18">+E86/$E$84</f>
        <v>0.80875319085561703</v>
      </c>
      <c r="G86" s="548">
        <f t="shared" si="16"/>
        <v>20015.130000000005</v>
      </c>
      <c r="H86" s="549">
        <f t="shared" ref="H86:H88" si="19">+C86/$C$84</f>
        <v>0.58426541695847944</v>
      </c>
      <c r="J86" s="621"/>
    </row>
    <row r="87" spans="1:10" ht="12" customHeight="1" x14ac:dyDescent="0.2">
      <c r="A87" s="541" t="s">
        <v>213</v>
      </c>
      <c r="B87" s="47"/>
      <c r="C87" s="602">
        <f>+'GTO FN'!F37</f>
        <v>79415</v>
      </c>
      <c r="D87" s="549">
        <f t="shared" si="17"/>
        <v>0.25608148792518465</v>
      </c>
      <c r="E87" s="602">
        <v>10431</v>
      </c>
      <c r="F87" s="576">
        <f t="shared" si="18"/>
        <v>5.2341272119217873E-2</v>
      </c>
      <c r="G87" s="548">
        <f t="shared" si="16"/>
        <v>68984</v>
      </c>
      <c r="H87" s="549">
        <f t="shared" si="19"/>
        <v>0.25608148792518465</v>
      </c>
    </row>
    <row r="88" spans="1:10" ht="12" customHeight="1" x14ac:dyDescent="0.2">
      <c r="A88" s="541" t="s">
        <v>118</v>
      </c>
      <c r="B88" s="47"/>
      <c r="C88" s="602">
        <f>+'GTO FN'!D37</f>
        <v>49511</v>
      </c>
      <c r="D88" s="549">
        <f t="shared" si="17"/>
        <v>0.15965309511633594</v>
      </c>
      <c r="E88" s="602">
        <v>27456</v>
      </c>
      <c r="F88" s="576">
        <f t="shared" si="18"/>
        <v>0.13777029693272419</v>
      </c>
      <c r="G88" s="548">
        <f t="shared" si="16"/>
        <v>22055</v>
      </c>
      <c r="H88" s="549">
        <f t="shared" si="19"/>
        <v>0.15965309511633594</v>
      </c>
    </row>
    <row r="89" spans="1:10" ht="12" customHeight="1" thickBot="1" x14ac:dyDescent="0.25">
      <c r="A89" s="539" t="s">
        <v>285</v>
      </c>
      <c r="B89" s="46"/>
      <c r="C89" s="634">
        <f>+C80+C82-C84</f>
        <v>-8995145.370000001</v>
      </c>
      <c r="D89" s="635">
        <f>+C89/(+C82+C54)</f>
        <v>-0.21587839539332832</v>
      </c>
      <c r="E89" s="634">
        <f>+E80+E82-E84</f>
        <v>-1124092.24</v>
      </c>
      <c r="F89" s="635">
        <f>E89/E54</f>
        <v>-4.7976621425522836E-2</v>
      </c>
      <c r="G89" s="634">
        <f t="shared" si="16"/>
        <v>-7871053.1300000008</v>
      </c>
      <c r="H89" s="591">
        <f t="shared" ref="H89" si="20">+G89/E89</f>
        <v>7.0021416836753545</v>
      </c>
    </row>
    <row r="90" spans="1:10" s="535" customFormat="1" ht="12" customHeight="1" thickTop="1" x14ac:dyDescent="0.2">
      <c r="A90" s="547"/>
      <c r="B90" s="117"/>
      <c r="C90" s="636"/>
      <c r="D90" s="555"/>
      <c r="E90" s="555"/>
      <c r="F90" s="555"/>
      <c r="G90" s="555"/>
      <c r="H90" s="598"/>
    </row>
    <row r="91" spans="1:10" s="535" customFormat="1" ht="12" customHeight="1" x14ac:dyDescent="0.2">
      <c r="A91" s="547"/>
      <c r="B91" s="117"/>
      <c r="C91" s="636"/>
      <c r="D91" s="555"/>
      <c r="E91" s="555"/>
      <c r="F91" s="555"/>
      <c r="G91" s="555"/>
      <c r="H91" s="598"/>
    </row>
    <row r="92" spans="1:10" s="535" customFormat="1" ht="12" customHeight="1" x14ac:dyDescent="0.2">
      <c r="A92" s="547"/>
      <c r="B92" s="117"/>
      <c r="C92" s="636"/>
      <c r="G92" s="555"/>
      <c r="H92" s="598"/>
    </row>
    <row r="93" spans="1:10" ht="12" customHeight="1" x14ac:dyDescent="0.2">
      <c r="A93" s="540"/>
      <c r="B93" s="53"/>
    </row>
    <row r="94" spans="1:10" s="535" customFormat="1" ht="12" customHeight="1" x14ac:dyDescent="0.2">
      <c r="A94" s="92" t="str">
        <f>+A45</f>
        <v>BLANCA STELLA LENTINO</v>
      </c>
      <c r="B94" s="92"/>
      <c r="D94" s="1007" t="str">
        <f>+D45</f>
        <v>ELIZABETH RUIZ GUERRERO</v>
      </c>
      <c r="E94" s="1007"/>
      <c r="F94" s="1007"/>
      <c r="G94" s="1007"/>
      <c r="H94" s="599"/>
    </row>
    <row r="95" spans="1:10" s="535" customFormat="1" ht="12" customHeight="1" x14ac:dyDescent="0.2">
      <c r="A95" s="92" t="str">
        <f>+A46</f>
        <v>REPRESENTANTE LEGAL</v>
      </c>
      <c r="B95" s="92"/>
      <c r="D95" s="1007" t="str">
        <f>+D46</f>
        <v>CONTADORA PUBLICA  T.P. 141819-T</v>
      </c>
      <c r="E95" s="1007"/>
      <c r="F95" s="1007"/>
      <c r="G95" s="1007"/>
      <c r="H95" s="599"/>
    </row>
  </sheetData>
  <mergeCells count="20">
    <mergeCell ref="A1:H1"/>
    <mergeCell ref="A2:H2"/>
    <mergeCell ref="A3:H3"/>
    <mergeCell ref="B5:B6"/>
    <mergeCell ref="C5:F5"/>
    <mergeCell ref="G5:H5"/>
    <mergeCell ref="D45:G45"/>
    <mergeCell ref="B24:B25"/>
    <mergeCell ref="C24:F24"/>
    <mergeCell ref="G24:H24"/>
    <mergeCell ref="A48:H48"/>
    <mergeCell ref="D46:G46"/>
    <mergeCell ref="D95:G95"/>
    <mergeCell ref="D94:G94"/>
    <mergeCell ref="A49:H49"/>
    <mergeCell ref="A50:H50"/>
    <mergeCell ref="B51:B53"/>
    <mergeCell ref="C51:F51"/>
    <mergeCell ref="G51:H52"/>
    <mergeCell ref="C52:F52"/>
  </mergeCells>
  <printOptions horizontalCentered="1"/>
  <pageMargins left="0.39370078740157483" right="0.39370078740157483" top="0.47244094488188981" bottom="0.39370078740157483" header="0" footer="0"/>
  <pageSetup scale="90" orientation="portrait" horizontalDpi="300" verticalDpi="300" r:id="rId1"/>
  <headerFooter alignWithMargins="0"/>
  <rowBreaks count="1" manualBreakCount="1">
    <brk id="46"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93"/>
  <sheetViews>
    <sheetView zoomScale="130" zoomScaleNormal="130" workbookViewId="0">
      <selection activeCell="C15" sqref="C15"/>
    </sheetView>
  </sheetViews>
  <sheetFormatPr baseColWidth="10" defaultColWidth="12.5703125" defaultRowHeight="12.75" x14ac:dyDescent="0.2"/>
  <cols>
    <col min="1" max="1" width="44.5703125" style="17" bestFit="1" customWidth="1"/>
    <col min="2" max="2" width="6.140625" style="325" hidden="1" customWidth="1"/>
    <col min="3" max="3" width="12.85546875" style="21" bestFit="1" customWidth="1"/>
    <col min="4" max="4" width="7.28515625" style="21" bestFit="1" customWidth="1"/>
    <col min="5" max="5" width="11.28515625" style="21" bestFit="1" customWidth="1"/>
    <col min="6" max="6" width="7.28515625" style="21" bestFit="1" customWidth="1"/>
    <col min="7" max="7" width="11.85546875" style="21" bestFit="1" customWidth="1"/>
    <col min="8" max="8" width="6.7109375" style="54" bestFit="1" customWidth="1"/>
    <col min="9" max="9" width="5" style="17" customWidth="1"/>
    <col min="10" max="16384" width="12.5703125" style="17"/>
  </cols>
  <sheetData>
    <row r="1" spans="1:8" s="4" customFormat="1" x14ac:dyDescent="0.2">
      <c r="A1" s="1037" t="s">
        <v>9</v>
      </c>
      <c r="B1" s="1037"/>
      <c r="C1" s="1037"/>
      <c r="D1" s="1037"/>
      <c r="E1" s="1037"/>
      <c r="F1" s="1037"/>
      <c r="G1" s="1037"/>
      <c r="H1" s="1037"/>
    </row>
    <row r="2" spans="1:8" s="4" customFormat="1" x14ac:dyDescent="0.2">
      <c r="A2" s="1037" t="s">
        <v>43</v>
      </c>
      <c r="B2" s="1037"/>
      <c r="C2" s="1037"/>
      <c r="D2" s="1037"/>
      <c r="E2" s="1037"/>
      <c r="F2" s="1037"/>
      <c r="G2" s="1037"/>
      <c r="H2" s="1037"/>
    </row>
    <row r="3" spans="1:8" s="4" customFormat="1" x14ac:dyDescent="0.2">
      <c r="A3" s="1037" t="s">
        <v>4</v>
      </c>
      <c r="B3" s="1037"/>
      <c r="C3" s="1037"/>
      <c r="D3" s="1037"/>
      <c r="E3" s="1037"/>
      <c r="F3" s="1037"/>
      <c r="G3" s="1037"/>
      <c r="H3" s="1037"/>
    </row>
    <row r="4" spans="1:8" ht="7.5" customHeight="1" thickBot="1" x14ac:dyDescent="0.25"/>
    <row r="5" spans="1:8" ht="13.5" thickBot="1" x14ac:dyDescent="0.25">
      <c r="A5" s="3" t="s">
        <v>1</v>
      </c>
      <c r="B5" s="1038" t="s">
        <v>10</v>
      </c>
      <c r="C5" s="1053" t="s">
        <v>11</v>
      </c>
      <c r="D5" s="1054"/>
      <c r="E5" s="1054"/>
      <c r="F5" s="1055"/>
      <c r="G5" s="1056" t="s">
        <v>12</v>
      </c>
      <c r="H5" s="1057"/>
    </row>
    <row r="6" spans="1:8" ht="15.75" customHeight="1" thickBot="1" x14ac:dyDescent="0.25">
      <c r="A6" s="3"/>
      <c r="B6" s="1052"/>
      <c r="C6" s="463">
        <v>2016</v>
      </c>
      <c r="D6" s="463" t="s">
        <v>13</v>
      </c>
      <c r="E6" s="464">
        <v>2015</v>
      </c>
      <c r="F6" s="465" t="s">
        <v>13</v>
      </c>
      <c r="G6" s="466" t="s">
        <v>14</v>
      </c>
      <c r="H6" s="467" t="s">
        <v>13</v>
      </c>
    </row>
    <row r="7" spans="1:8" x14ac:dyDescent="0.2">
      <c r="A7" s="4" t="s">
        <v>15</v>
      </c>
      <c r="B7" s="461"/>
      <c r="E7" s="24"/>
      <c r="F7" s="25"/>
    </row>
    <row r="8" spans="1:8" x14ac:dyDescent="0.2">
      <c r="A8" s="17" t="s">
        <v>0</v>
      </c>
      <c r="C8" s="21">
        <v>500000</v>
      </c>
      <c r="D8" s="26">
        <f>+C8/$C$11</f>
        <v>0.62555674550349816</v>
      </c>
      <c r="E8" s="21">
        <v>500000</v>
      </c>
      <c r="F8" s="28">
        <f>+E8/$E$11</f>
        <v>0.62402496099843996</v>
      </c>
      <c r="G8" s="21">
        <f t="shared" ref="G8:G10" si="0">+C8-E8</f>
        <v>0</v>
      </c>
      <c r="H8" s="54">
        <f>+G8/E8</f>
        <v>0</v>
      </c>
    </row>
    <row r="9" spans="1:8" x14ac:dyDescent="0.2">
      <c r="A9" s="17" t="s">
        <v>45</v>
      </c>
      <c r="C9" s="33">
        <v>199288</v>
      </c>
      <c r="D9" s="26">
        <f>+C9/$C$11</f>
        <v>0.24933190539580227</v>
      </c>
      <c r="E9" s="21">
        <v>201250</v>
      </c>
      <c r="F9" s="28">
        <f>+E9/$E$11</f>
        <v>0.25117004680187205</v>
      </c>
      <c r="G9" s="21">
        <f t="shared" si="0"/>
        <v>-1962</v>
      </c>
      <c r="H9" s="54">
        <f t="shared" ref="H9:H11" si="1">+G9/E9</f>
        <v>-9.749068322981367E-3</v>
      </c>
    </row>
    <row r="10" spans="1:8" ht="12.75" customHeight="1" x14ac:dyDescent="0.2">
      <c r="A10" s="17" t="s">
        <v>39</v>
      </c>
      <c r="C10" s="21">
        <v>100000</v>
      </c>
      <c r="D10" s="26">
        <f>+C10/$C$11</f>
        <v>0.12511134910069963</v>
      </c>
      <c r="E10" s="21">
        <v>100000</v>
      </c>
      <c r="F10" s="28">
        <f>+E10/$E$11</f>
        <v>0.12480499219968799</v>
      </c>
      <c r="G10" s="21">
        <f t="shared" si="0"/>
        <v>0</v>
      </c>
      <c r="H10" s="54">
        <f t="shared" si="1"/>
        <v>0</v>
      </c>
    </row>
    <row r="11" spans="1:8" x14ac:dyDescent="0.2">
      <c r="A11" s="4" t="s">
        <v>16</v>
      </c>
      <c r="B11" s="461"/>
      <c r="C11" s="12">
        <f>SUM(C8:C10)</f>
        <v>799288</v>
      </c>
      <c r="D11" s="30">
        <f>+C11/$C$20</f>
        <v>0.18047759881031572</v>
      </c>
      <c r="E11" s="12">
        <f>SUM(E8:E10)</f>
        <v>801250</v>
      </c>
      <c r="F11" s="30">
        <f>+E11/$E$20</f>
        <v>0.19635111623005858</v>
      </c>
      <c r="G11" s="12">
        <f>SUM(G8:G10)</f>
        <v>-1962</v>
      </c>
      <c r="H11" s="345">
        <f t="shared" si="1"/>
        <v>-2.4486739469578782E-3</v>
      </c>
    </row>
    <row r="12" spans="1:8" x14ac:dyDescent="0.2">
      <c r="A12" s="4"/>
      <c r="B12" s="461"/>
      <c r="C12" s="10"/>
      <c r="D12" s="10"/>
      <c r="E12" s="10"/>
      <c r="F12" s="32"/>
      <c r="G12" s="33"/>
    </row>
    <row r="13" spans="1:8" x14ac:dyDescent="0.2">
      <c r="A13" s="4" t="s">
        <v>17</v>
      </c>
      <c r="B13" s="461"/>
      <c r="C13" s="10"/>
      <c r="D13" s="10"/>
      <c r="E13" s="10"/>
      <c r="F13" s="32"/>
      <c r="G13" s="33"/>
    </row>
    <row r="14" spans="1:8" x14ac:dyDescent="0.2">
      <c r="A14" s="17" t="s">
        <v>48</v>
      </c>
      <c r="B14" s="461"/>
      <c r="C14" s="34">
        <f>800000+'RESUMEN GASTO 2015'!B6</f>
        <v>1079450</v>
      </c>
      <c r="D14" s="277">
        <f>+C14/C18</f>
        <v>0.29741420876441332</v>
      </c>
      <c r="E14" s="34">
        <v>1079450</v>
      </c>
      <c r="F14" s="277">
        <f>+E14/$E$18</f>
        <v>0.3291558035646221</v>
      </c>
      <c r="G14" s="21">
        <f t="shared" ref="G14:G18" si="2">+C14-E14</f>
        <v>0</v>
      </c>
      <c r="H14" s="54">
        <f t="shared" ref="H14:H18" si="3">+G14/E14</f>
        <v>0</v>
      </c>
    </row>
    <row r="15" spans="1:8" x14ac:dyDescent="0.2">
      <c r="A15" s="17" t="s">
        <v>49</v>
      </c>
      <c r="B15" s="461"/>
      <c r="C15" s="34">
        <f>200000+'gto 2016'!H207</f>
        <v>550000</v>
      </c>
      <c r="D15" s="277">
        <f>+C15/C18</f>
        <v>0.15153811183512653</v>
      </c>
      <c r="E15" s="34">
        <v>200000</v>
      </c>
      <c r="F15" s="277">
        <f>+E15/$E$18</f>
        <v>6.0985836039579806E-2</v>
      </c>
      <c r="G15" s="21">
        <f t="shared" si="2"/>
        <v>350000</v>
      </c>
      <c r="H15" s="54">
        <f t="shared" si="3"/>
        <v>1.75</v>
      </c>
    </row>
    <row r="16" spans="1:8" x14ac:dyDescent="0.2">
      <c r="A16" s="17" t="s">
        <v>445</v>
      </c>
      <c r="B16" s="461"/>
      <c r="C16" s="34">
        <f>+'INGRESOS 15'!D4</f>
        <v>1000000</v>
      </c>
      <c r="D16" s="277">
        <f>+C16/C18</f>
        <v>0.27552383970023009</v>
      </c>
      <c r="E16" s="34">
        <v>1000000</v>
      </c>
      <c r="F16" s="277">
        <f>+E16/$E$18</f>
        <v>0.30492918019789905</v>
      </c>
      <c r="G16" s="21">
        <f t="shared" si="2"/>
        <v>0</v>
      </c>
      <c r="H16" s="54">
        <f t="shared" si="3"/>
        <v>0</v>
      </c>
    </row>
    <row r="17" spans="1:8" x14ac:dyDescent="0.2">
      <c r="A17" s="17" t="s">
        <v>276</v>
      </c>
      <c r="B17" s="461"/>
      <c r="C17" s="34">
        <v>1000000</v>
      </c>
      <c r="D17" s="277">
        <f>+C17/C18</f>
        <v>0.27552383970023009</v>
      </c>
      <c r="E17" s="34">
        <v>1000000</v>
      </c>
      <c r="F17" s="277">
        <f>+E17/$E$18</f>
        <v>0.30492918019789905</v>
      </c>
      <c r="G17" s="21">
        <f t="shared" si="2"/>
        <v>0</v>
      </c>
      <c r="H17" s="54">
        <f t="shared" si="3"/>
        <v>0</v>
      </c>
    </row>
    <row r="18" spans="1:8" x14ac:dyDescent="0.2">
      <c r="A18" s="4" t="s">
        <v>18</v>
      </c>
      <c r="B18" s="461"/>
      <c r="C18" s="12">
        <f>SUM(C14:C17)</f>
        <v>3629450</v>
      </c>
      <c r="D18" s="30">
        <f>+C18/C20</f>
        <v>0.81952240118968434</v>
      </c>
      <c r="E18" s="12">
        <f>SUM(E14:E17)</f>
        <v>3279450</v>
      </c>
      <c r="F18" s="30">
        <f>+E18/E20</f>
        <v>0.80364888376994148</v>
      </c>
      <c r="G18" s="278">
        <f t="shared" si="2"/>
        <v>350000</v>
      </c>
      <c r="H18" s="345">
        <f t="shared" si="3"/>
        <v>0.10672521306926466</v>
      </c>
    </row>
    <row r="19" spans="1:8" x14ac:dyDescent="0.2">
      <c r="A19" s="4"/>
      <c r="B19" s="461"/>
      <c r="C19" s="10"/>
      <c r="D19" s="10"/>
      <c r="E19" s="10"/>
      <c r="F19" s="32"/>
      <c r="G19" s="33"/>
    </row>
    <row r="20" spans="1:8" s="4" customFormat="1" ht="13.5" thickBot="1" x14ac:dyDescent="0.25">
      <c r="A20" s="4" t="s">
        <v>19</v>
      </c>
      <c r="B20" s="461"/>
      <c r="C20" s="38">
        <f>+C18+C11</f>
        <v>4428738</v>
      </c>
      <c r="D20" s="39">
        <f>+C20/$C$20</f>
        <v>1</v>
      </c>
      <c r="E20" s="38">
        <f>+E18+E11</f>
        <v>4080700</v>
      </c>
      <c r="F20" s="40">
        <f>+E20/$E$20</f>
        <v>1</v>
      </c>
      <c r="G20" s="41">
        <f>+C20-E20</f>
        <v>348038</v>
      </c>
      <c r="H20" s="346">
        <f>+G20/E20</f>
        <v>8.5288798490455064E-2</v>
      </c>
    </row>
    <row r="21" spans="1:8" ht="12" customHeight="1" thickTop="1" thickBot="1" x14ac:dyDescent="0.25"/>
    <row r="22" spans="1:8" ht="13.5" thickBot="1" x14ac:dyDescent="0.25">
      <c r="A22" s="328" t="s">
        <v>20</v>
      </c>
      <c r="B22" s="1038" t="s">
        <v>10</v>
      </c>
      <c r="C22" s="1053" t="str">
        <f>+C5</f>
        <v xml:space="preserve">DICIEMBRE 31 DE </v>
      </c>
      <c r="D22" s="1054"/>
      <c r="E22" s="1054"/>
      <c r="F22" s="1055"/>
      <c r="G22" s="1056" t="s">
        <v>12</v>
      </c>
      <c r="H22" s="1057"/>
    </row>
    <row r="23" spans="1:8" ht="15.75" customHeight="1" thickBot="1" x14ac:dyDescent="0.25">
      <c r="B23" s="1052"/>
      <c r="C23" s="463">
        <f>+C6</f>
        <v>2016</v>
      </c>
      <c r="D23" s="463" t="s">
        <v>13</v>
      </c>
      <c r="E23" s="468">
        <f>+E6</f>
        <v>2015</v>
      </c>
      <c r="F23" s="465" t="s">
        <v>13</v>
      </c>
      <c r="G23" s="466" t="s">
        <v>14</v>
      </c>
      <c r="H23" s="467" t="s">
        <v>13</v>
      </c>
    </row>
    <row r="24" spans="1:8" x14ac:dyDescent="0.2">
      <c r="A24" s="45" t="s">
        <v>21</v>
      </c>
      <c r="B24" s="329"/>
    </row>
    <row r="25" spans="1:8" x14ac:dyDescent="0.2">
      <c r="A25" s="11" t="s">
        <v>189</v>
      </c>
      <c r="B25" s="330"/>
      <c r="C25" s="48">
        <v>2041131</v>
      </c>
      <c r="D25" s="49">
        <v>0</v>
      </c>
      <c r="E25" s="48">
        <v>569000</v>
      </c>
      <c r="F25" s="49">
        <v>0</v>
      </c>
      <c r="G25" s="21">
        <f t="shared" ref="G25" si="4">+C25-E25</f>
        <v>1472131</v>
      </c>
      <c r="H25" s="54">
        <f t="shared" ref="H25:H26" si="5">+G25/E25</f>
        <v>2.587224956063269</v>
      </c>
    </row>
    <row r="26" spans="1:8" x14ac:dyDescent="0.2">
      <c r="A26" s="6" t="s">
        <v>22</v>
      </c>
      <c r="B26" s="329"/>
      <c r="C26" s="50">
        <f>SUM(C25:C25)</f>
        <v>2041131</v>
      </c>
      <c r="D26" s="51">
        <v>0</v>
      </c>
      <c r="E26" s="50">
        <f>SUM(E25:E25)</f>
        <v>569000</v>
      </c>
      <c r="F26" s="51">
        <f>+E26/E28</f>
        <v>1</v>
      </c>
      <c r="G26" s="52">
        <f>SUM(G25:G25)</f>
        <v>1472131</v>
      </c>
      <c r="H26" s="347">
        <f t="shared" si="5"/>
        <v>2.587224956063269</v>
      </c>
    </row>
    <row r="27" spans="1:8" ht="7.5" customHeight="1" x14ac:dyDescent="0.2">
      <c r="A27" s="7"/>
      <c r="B27" s="331"/>
      <c r="C27" s="43"/>
      <c r="D27" s="54"/>
      <c r="E27" s="43"/>
      <c r="F27" s="54"/>
    </row>
    <row r="28" spans="1:8" ht="13.5" thickBot="1" x14ac:dyDescent="0.25">
      <c r="A28" s="6" t="s">
        <v>23</v>
      </c>
      <c r="B28" s="329"/>
      <c r="C28" s="55">
        <f>+C26</f>
        <v>2041131</v>
      </c>
      <c r="D28" s="56">
        <v>1</v>
      </c>
      <c r="E28" s="55">
        <f>+E26</f>
        <v>569000</v>
      </c>
      <c r="F28" s="56">
        <v>1</v>
      </c>
      <c r="G28" s="55">
        <f>+G26</f>
        <v>1472131</v>
      </c>
      <c r="H28" s="346"/>
    </row>
    <row r="29" spans="1:8" ht="9" customHeight="1" thickTop="1" x14ac:dyDescent="0.2">
      <c r="A29" s="7"/>
      <c r="B29" s="331"/>
      <c r="C29" s="43">
        <f>C28-[1]Bcegeneral!D124</f>
        <v>-195588799.33000001</v>
      </c>
      <c r="D29" s="54"/>
      <c r="F29" s="57"/>
    </row>
    <row r="30" spans="1:8" x14ac:dyDescent="0.2">
      <c r="A30" s="328" t="s">
        <v>2</v>
      </c>
      <c r="B30" s="329"/>
      <c r="D30" s="54"/>
      <c r="E30" s="58"/>
      <c r="F30" s="59"/>
    </row>
    <row r="31" spans="1:8" ht="9.75" customHeight="1" x14ac:dyDescent="0.2">
      <c r="A31" s="328"/>
      <c r="B31" s="329"/>
      <c r="D31" s="54"/>
      <c r="E31" s="58"/>
      <c r="F31" s="59"/>
    </row>
    <row r="32" spans="1:8" x14ac:dyDescent="0.2">
      <c r="A32" s="5" t="s">
        <v>40</v>
      </c>
      <c r="B32" s="330"/>
      <c r="C32" s="48">
        <v>1000000</v>
      </c>
      <c r="D32" s="26">
        <f>+C32/$C$36</f>
        <v>0.41882932679803214</v>
      </c>
      <c r="E32" s="48">
        <v>1000000</v>
      </c>
      <c r="F32" s="49">
        <f>+E32/$E$36</f>
        <v>0.28476239499799594</v>
      </c>
      <c r="G32" s="21">
        <f t="shared" ref="G32:G35" si="6">+C32-E32</f>
        <v>0</v>
      </c>
      <c r="H32" s="54">
        <f t="shared" ref="H32:H36" si="7">+G32/E32</f>
        <v>0</v>
      </c>
    </row>
    <row r="33" spans="1:8" x14ac:dyDescent="0.2">
      <c r="A33" s="5" t="s">
        <v>188</v>
      </c>
      <c r="B33" s="330"/>
      <c r="C33" s="48">
        <v>3030072</v>
      </c>
      <c r="D33" s="26">
        <f>+C33/$C$36</f>
        <v>1.2690830159095667</v>
      </c>
      <c r="E33" s="48">
        <v>3030072</v>
      </c>
      <c r="F33" s="49">
        <f>+E33/$E$36</f>
        <v>0.86285055973636748</v>
      </c>
      <c r="G33" s="21">
        <f t="shared" si="6"/>
        <v>0</v>
      </c>
      <c r="H33" s="54">
        <f t="shared" si="7"/>
        <v>0</v>
      </c>
    </row>
    <row r="34" spans="1:8" x14ac:dyDescent="0.2">
      <c r="A34" s="5" t="s">
        <v>46</v>
      </c>
      <c r="B34" s="330"/>
      <c r="C34" s="48">
        <f>+E34+E35</f>
        <v>-518372.36</v>
      </c>
      <c r="D34" s="26">
        <f>+C34/$C$36</f>
        <v>-0.21710954656950715</v>
      </c>
      <c r="E34" s="48">
        <v>-63504.119999999995</v>
      </c>
      <c r="F34" s="49">
        <f t="shared" ref="F34:F35" si="8">+E34/$E$36</f>
        <v>-1.8083585303440133E-2</v>
      </c>
      <c r="G34" s="21">
        <f t="shared" si="6"/>
        <v>-454868.24</v>
      </c>
      <c r="H34" s="54">
        <f t="shared" si="7"/>
        <v>7.1628146331293152</v>
      </c>
    </row>
    <row r="35" spans="1:8" x14ac:dyDescent="0.2">
      <c r="A35" s="5" t="s">
        <v>41</v>
      </c>
      <c r="B35" s="330"/>
      <c r="C35" s="21">
        <f>+C87</f>
        <v>-1124092.24</v>
      </c>
      <c r="D35" s="26">
        <f>+C35/$C$36</f>
        <v>-0.47080279613809195</v>
      </c>
      <c r="E35" s="48">
        <v>-454868.24</v>
      </c>
      <c r="F35" s="49">
        <f t="shared" si="8"/>
        <v>-0.12952936943092322</v>
      </c>
      <c r="G35" s="21">
        <f t="shared" si="6"/>
        <v>-669224</v>
      </c>
      <c r="H35" s="54">
        <f t="shared" si="7"/>
        <v>1.4712480255820894</v>
      </c>
    </row>
    <row r="36" spans="1:8" x14ac:dyDescent="0.2">
      <c r="A36" s="6" t="s">
        <v>3</v>
      </c>
      <c r="B36" s="329"/>
      <c r="C36" s="50">
        <f>SUM(C32:C35)</f>
        <v>2387607.4000000004</v>
      </c>
      <c r="D36" s="51">
        <f>+C36/C38</f>
        <v>0.5391168283951927</v>
      </c>
      <c r="E36" s="50">
        <f>SUM(E32:E35)</f>
        <v>3511699.6399999997</v>
      </c>
      <c r="F36" s="51">
        <f>+E36/E38</f>
        <v>0.86056312637604471</v>
      </c>
      <c r="G36" s="52">
        <f>SUM(G32:G35)</f>
        <v>-1124092.24</v>
      </c>
      <c r="H36" s="347">
        <f t="shared" si="7"/>
        <v>-0.32009919846106205</v>
      </c>
    </row>
    <row r="37" spans="1:8" ht="12" customHeight="1" x14ac:dyDescent="0.2">
      <c r="A37" s="7"/>
      <c r="B37" s="331"/>
      <c r="C37" s="60"/>
      <c r="D37" s="51"/>
      <c r="E37" s="61"/>
      <c r="F37" s="62"/>
      <c r="G37" s="62"/>
    </row>
    <row r="38" spans="1:8" s="8" customFormat="1" ht="13.5" thickBot="1" x14ac:dyDescent="0.25">
      <c r="A38" s="8" t="s">
        <v>24</v>
      </c>
      <c r="B38" s="332"/>
      <c r="C38" s="64">
        <f>+C36+C28</f>
        <v>4428738.4000000004</v>
      </c>
      <c r="D38" s="65">
        <f>+C38/C38</f>
        <v>1</v>
      </c>
      <c r="E38" s="66">
        <f>+E36+E28</f>
        <v>4080699.6399999997</v>
      </c>
      <c r="F38" s="65">
        <f>+E38/E38</f>
        <v>1</v>
      </c>
      <c r="G38" s="66">
        <f>+G36+G28</f>
        <v>348038.76</v>
      </c>
      <c r="H38" s="346">
        <f>+G38/E38</f>
        <v>8.5288992257219906E-2</v>
      </c>
    </row>
    <row r="39" spans="1:8" s="67" customFormat="1" ht="17.25" customHeight="1" thickTop="1" x14ac:dyDescent="0.2">
      <c r="B39" s="333"/>
      <c r="C39" s="123">
        <f>+C20-C38</f>
        <v>-0.40000000037252903</v>
      </c>
      <c r="D39" s="69"/>
      <c r="E39" s="123">
        <f>+E38-E20</f>
        <v>-0.36000000033527613</v>
      </c>
      <c r="F39" s="43"/>
      <c r="G39" s="70">
        <v>0</v>
      </c>
      <c r="H39" s="348"/>
    </row>
    <row r="40" spans="1:8" s="67" customFormat="1" ht="17.25" customHeight="1" x14ac:dyDescent="0.2">
      <c r="B40" s="333"/>
      <c r="C40" s="123"/>
      <c r="D40" s="69"/>
      <c r="E40" s="123"/>
      <c r="F40" s="43"/>
      <c r="G40" s="70"/>
      <c r="H40" s="348"/>
    </row>
    <row r="41" spans="1:8" s="67" customFormat="1" ht="17.25" customHeight="1" x14ac:dyDescent="0.2">
      <c r="B41" s="333"/>
      <c r="C41" s="123"/>
      <c r="D41" s="69"/>
      <c r="E41" s="123"/>
      <c r="F41" s="43"/>
      <c r="G41" s="70"/>
      <c r="H41" s="348"/>
    </row>
    <row r="42" spans="1:8" s="8" customFormat="1" x14ac:dyDescent="0.2">
      <c r="B42" s="332"/>
      <c r="C42" s="13"/>
      <c r="D42" s="13"/>
      <c r="E42" s="13"/>
      <c r="F42" s="21"/>
      <c r="G42" s="21"/>
      <c r="H42" s="100"/>
    </row>
    <row r="43" spans="1:8" s="8" customFormat="1" x14ac:dyDescent="0.2">
      <c r="A43" s="334" t="s">
        <v>42</v>
      </c>
      <c r="B43" s="334"/>
      <c r="C43" s="1051" t="s">
        <v>287</v>
      </c>
      <c r="D43" s="1051"/>
      <c r="E43" s="1051"/>
      <c r="F43" s="1036"/>
      <c r="G43" s="1036"/>
      <c r="H43" s="1036"/>
    </row>
    <row r="44" spans="1:8" s="8" customFormat="1" x14ac:dyDescent="0.2">
      <c r="A44" s="334" t="s">
        <v>7</v>
      </c>
      <c r="B44" s="334"/>
      <c r="C44" s="1051" t="s">
        <v>286</v>
      </c>
      <c r="D44" s="1051"/>
      <c r="E44" s="1051"/>
      <c r="F44" s="1036"/>
      <c r="G44" s="1036"/>
      <c r="H44" s="1036"/>
    </row>
    <row r="45" spans="1:8" s="8" customFormat="1" ht="16.5" customHeight="1" x14ac:dyDescent="0.2">
      <c r="A45" s="334"/>
      <c r="B45" s="334"/>
      <c r="C45" s="462"/>
      <c r="D45" s="462"/>
      <c r="E45" s="462"/>
      <c r="F45" s="460"/>
      <c r="G45" s="460"/>
      <c r="H45" s="460"/>
    </row>
    <row r="46" spans="1:8" s="4" customFormat="1" x14ac:dyDescent="0.2">
      <c r="A46" s="1037" t="str">
        <f>+A1</f>
        <v>FUNDACION AKAPANA</v>
      </c>
      <c r="B46" s="1037"/>
      <c r="C46" s="1037"/>
      <c r="D46" s="1037"/>
      <c r="E46" s="1037"/>
      <c r="F46" s="1037"/>
      <c r="G46" s="1037"/>
      <c r="H46" s="1037"/>
    </row>
    <row r="47" spans="1:8" s="4" customFormat="1" x14ac:dyDescent="0.2">
      <c r="A47" s="1037" t="str">
        <f>+A2</f>
        <v>NIT. 900.326.707-3</v>
      </c>
      <c r="B47" s="1037"/>
      <c r="C47" s="1037"/>
      <c r="D47" s="1037"/>
      <c r="E47" s="1037"/>
      <c r="F47" s="1037"/>
      <c r="G47" s="1037"/>
      <c r="H47" s="1037"/>
    </row>
    <row r="48" spans="1:8" s="4" customFormat="1" ht="13.5" thickBot="1" x14ac:dyDescent="0.25">
      <c r="A48" s="1037" t="s">
        <v>25</v>
      </c>
      <c r="B48" s="1037"/>
      <c r="C48" s="1037"/>
      <c r="D48" s="1037"/>
      <c r="E48" s="1037"/>
      <c r="F48" s="1037"/>
      <c r="G48" s="1037"/>
      <c r="H48" s="1037"/>
    </row>
    <row r="49" spans="1:9" s="4" customFormat="1" ht="15.75" customHeight="1" thickBot="1" x14ac:dyDescent="0.25">
      <c r="A49" s="335"/>
      <c r="B49" s="1038" t="s">
        <v>10</v>
      </c>
      <c r="C49" s="1041" t="s">
        <v>26</v>
      </c>
      <c r="D49" s="1042"/>
      <c r="E49" s="1042"/>
      <c r="F49" s="1043"/>
      <c r="G49" s="1044" t="s">
        <v>12</v>
      </c>
      <c r="H49" s="1045"/>
    </row>
    <row r="50" spans="1:9" ht="13.5" thickBot="1" x14ac:dyDescent="0.25">
      <c r="B50" s="1039"/>
      <c r="C50" s="1048" t="s">
        <v>27</v>
      </c>
      <c r="D50" s="1049"/>
      <c r="E50" s="1049"/>
      <c r="F50" s="1050"/>
      <c r="G50" s="1046"/>
      <c r="H50" s="1047"/>
    </row>
    <row r="51" spans="1:9" ht="13.5" customHeight="1" thickBot="1" x14ac:dyDescent="0.25">
      <c r="A51" s="7"/>
      <c r="B51" s="1040"/>
      <c r="C51" s="463">
        <f>+C6</f>
        <v>2016</v>
      </c>
      <c r="D51" s="464" t="s">
        <v>13</v>
      </c>
      <c r="E51" s="468">
        <f>+E6</f>
        <v>2015</v>
      </c>
      <c r="F51" s="469" t="s">
        <v>13</v>
      </c>
      <c r="G51" s="466" t="s">
        <v>14</v>
      </c>
      <c r="H51" s="467" t="s">
        <v>13</v>
      </c>
    </row>
    <row r="52" spans="1:9" x14ac:dyDescent="0.2">
      <c r="A52" s="7" t="s">
        <v>470</v>
      </c>
      <c r="B52" s="331"/>
      <c r="C52" s="82">
        <f>500000+20000000+100000+600000+ 250000+500000+80000+1000000+200000+200000</f>
        <v>23430000</v>
      </c>
      <c r="D52" s="26">
        <v>1</v>
      </c>
      <c r="E52" s="82">
        <v>34565100</v>
      </c>
      <c r="F52" s="26">
        <f>+E52/(+E52+E80)</f>
        <v>1</v>
      </c>
      <c r="G52" s="21">
        <f>+C52-E52</f>
        <v>-11135100</v>
      </c>
      <c r="H52" s="54">
        <f>+G52/E52</f>
        <v>-0.32214864125953635</v>
      </c>
      <c r="I52" s="84"/>
    </row>
    <row r="53" spans="1:9" ht="9" customHeight="1" x14ac:dyDescent="0.2">
      <c r="A53" s="7"/>
      <c r="B53" s="331"/>
      <c r="C53" s="82"/>
      <c r="D53" s="85"/>
      <c r="E53" s="83"/>
      <c r="F53" s="85"/>
      <c r="G53" s="83">
        <f>+C53-E53</f>
        <v>0</v>
      </c>
      <c r="H53" s="104"/>
    </row>
    <row r="54" spans="1:9" x14ac:dyDescent="0.2">
      <c r="A54" s="91" t="s">
        <v>473</v>
      </c>
      <c r="B54" s="334"/>
      <c r="C54" s="454">
        <f>+C52-C53</f>
        <v>23430000</v>
      </c>
      <c r="D54" s="455">
        <f>+C54/C52</f>
        <v>1</v>
      </c>
      <c r="E54" s="456">
        <f>+E52-E53</f>
        <v>34565100</v>
      </c>
      <c r="F54" s="455">
        <f>+E54/E52</f>
        <v>1</v>
      </c>
      <c r="G54" s="457">
        <f>+G52-G53</f>
        <v>-11135100</v>
      </c>
      <c r="H54" s="458">
        <f t="shared" ref="H54:H87" si="9">+G54/E54</f>
        <v>-0.32214864125953635</v>
      </c>
    </row>
    <row r="55" spans="1:9" x14ac:dyDescent="0.2">
      <c r="A55" s="7"/>
      <c r="B55" s="331"/>
      <c r="C55" s="83"/>
      <c r="D55" s="85"/>
      <c r="E55" s="83"/>
      <c r="F55" s="85"/>
      <c r="G55" s="98"/>
    </row>
    <row r="56" spans="1:9" s="4" customFormat="1" x14ac:dyDescent="0.2">
      <c r="A56" s="91" t="s">
        <v>31</v>
      </c>
      <c r="B56" s="334"/>
      <c r="C56" s="459">
        <f>+C58</f>
        <v>24354804</v>
      </c>
      <c r="D56" s="455">
        <f>+C56/C52</f>
        <v>1.0394709346991038</v>
      </c>
      <c r="E56" s="456">
        <f>+E58</f>
        <v>34928681</v>
      </c>
      <c r="F56" s="455">
        <f>E56/E52</f>
        <v>1.0105187313214774</v>
      </c>
      <c r="G56" s="456">
        <f>SUM(G58:G77)</f>
        <v>-21147754</v>
      </c>
      <c r="H56" s="458">
        <f t="shared" si="9"/>
        <v>-0.60545527041230096</v>
      </c>
    </row>
    <row r="57" spans="1:9" s="4" customFormat="1" x14ac:dyDescent="0.2">
      <c r="A57" s="91"/>
      <c r="B57" s="331"/>
      <c r="C57" s="24"/>
      <c r="D57" s="100"/>
      <c r="E57" s="24"/>
      <c r="F57" s="97"/>
      <c r="G57" s="101"/>
      <c r="H57" s="100"/>
    </row>
    <row r="58" spans="1:9" x14ac:dyDescent="0.2">
      <c r="A58" s="107" t="s">
        <v>32</v>
      </c>
      <c r="B58" s="338"/>
      <c r="C58" s="95">
        <f>SUM(C59:C76)</f>
        <v>24354804</v>
      </c>
      <c r="D58" s="353">
        <f>+C58/$C$56</f>
        <v>1</v>
      </c>
      <c r="E58" s="96">
        <f>SUM(E59:E76)</f>
        <v>34928681</v>
      </c>
      <c r="F58" s="344">
        <f>+E58/E56</f>
        <v>1</v>
      </c>
      <c r="G58" s="24">
        <f>+C58-E58</f>
        <v>-10573877</v>
      </c>
      <c r="H58" s="100">
        <f t="shared" si="9"/>
        <v>-0.30272763520615048</v>
      </c>
    </row>
    <row r="59" spans="1:9" x14ac:dyDescent="0.2">
      <c r="A59" s="102" t="s">
        <v>650</v>
      </c>
      <c r="B59" s="338"/>
      <c r="C59" s="83">
        <v>12000000</v>
      </c>
      <c r="D59" s="104">
        <f>+C59/C52</f>
        <v>0.51216389244558258</v>
      </c>
      <c r="E59" s="82">
        <v>19965100</v>
      </c>
      <c r="F59" s="36">
        <f t="shared" ref="F59" si="10">+E59/$E$58</f>
        <v>0.57159616190488272</v>
      </c>
      <c r="G59" s="21">
        <f>+C59-E59</f>
        <v>-7965100</v>
      </c>
      <c r="H59" s="54">
        <f t="shared" si="9"/>
        <v>-0.39895116979128581</v>
      </c>
    </row>
    <row r="60" spans="1:9" x14ac:dyDescent="0.2">
      <c r="A60" s="102" t="s">
        <v>108</v>
      </c>
      <c r="B60" s="338"/>
      <c r="C60" s="82">
        <f>+'gto 2016'!H13</f>
        <v>2848476</v>
      </c>
      <c r="D60" s="104">
        <f>+C60/C52</f>
        <v>0.12157387964148528</v>
      </c>
      <c r="E60" s="339">
        <v>1132802</v>
      </c>
      <c r="F60" s="36">
        <f t="shared" ref="F60:F76" si="11">+E60/$E$58</f>
        <v>3.2431857361003701E-2</v>
      </c>
      <c r="G60" s="83">
        <f t="shared" ref="G60:G76" si="12">+C60-E60</f>
        <v>1715674</v>
      </c>
      <c r="H60" s="54">
        <f t="shared" si="9"/>
        <v>1.51454005201262</v>
      </c>
    </row>
    <row r="61" spans="1:9" x14ac:dyDescent="0.2">
      <c r="A61" s="102" t="s">
        <v>109</v>
      </c>
      <c r="B61" s="338"/>
      <c r="C61" s="82">
        <f>+'gto 2016'!H56</f>
        <v>560030</v>
      </c>
      <c r="D61" s="104">
        <f t="shared" ref="D61:D76" si="13">+C61/$C$56</f>
        <v>2.2994642042695149E-2</v>
      </c>
      <c r="E61" s="339">
        <v>1192750</v>
      </c>
      <c r="F61" s="36">
        <f t="shared" si="11"/>
        <v>3.414815463544129E-2</v>
      </c>
      <c r="G61" s="83">
        <f t="shared" si="12"/>
        <v>-632720</v>
      </c>
      <c r="H61" s="54">
        <f t="shared" si="9"/>
        <v>-0.53047159924544118</v>
      </c>
    </row>
    <row r="62" spans="1:9" x14ac:dyDescent="0.2">
      <c r="A62" s="102" t="s">
        <v>310</v>
      </c>
      <c r="B62" s="338"/>
      <c r="C62" s="82">
        <v>0</v>
      </c>
      <c r="D62" s="104">
        <f t="shared" si="13"/>
        <v>0</v>
      </c>
      <c r="E62" s="339">
        <v>547370</v>
      </c>
      <c r="F62" s="36">
        <f t="shared" si="11"/>
        <v>1.567107558398784E-2</v>
      </c>
      <c r="G62" s="83">
        <f t="shared" si="12"/>
        <v>-547370</v>
      </c>
      <c r="H62" s="54">
        <f t="shared" si="9"/>
        <v>-1</v>
      </c>
    </row>
    <row r="63" spans="1:9" x14ac:dyDescent="0.2">
      <c r="A63" s="102" t="s">
        <v>309</v>
      </c>
      <c r="B63" s="338"/>
      <c r="C63" s="82">
        <f>+'gto 2016'!H164</f>
        <v>705020</v>
      </c>
      <c r="D63" s="104">
        <f t="shared" si="13"/>
        <v>2.8947882315127644E-2</v>
      </c>
      <c r="E63" s="339">
        <v>840850</v>
      </c>
      <c r="F63" s="36">
        <f t="shared" si="11"/>
        <v>2.4073339614513356E-2</v>
      </c>
      <c r="G63" s="83">
        <f t="shared" si="12"/>
        <v>-135830</v>
      </c>
      <c r="H63" s="54">
        <f t="shared" si="9"/>
        <v>-0.16153891895106143</v>
      </c>
    </row>
    <row r="64" spans="1:9" x14ac:dyDescent="0.2">
      <c r="A64" s="102" t="s">
        <v>278</v>
      </c>
      <c r="B64" s="338"/>
      <c r="C64" s="82">
        <f>+'gto 2016'!H43</f>
        <v>1838497</v>
      </c>
      <c r="D64" s="104">
        <f t="shared" si="13"/>
        <v>7.5488063874379771E-2</v>
      </c>
      <c r="E64" s="339">
        <v>1881660</v>
      </c>
      <c r="F64" s="36">
        <f t="shared" si="11"/>
        <v>5.3871487446090507E-2</v>
      </c>
      <c r="G64" s="83">
        <f t="shared" si="12"/>
        <v>-43163</v>
      </c>
      <c r="H64" s="54">
        <f t="shared" si="9"/>
        <v>-2.2938788091366135E-2</v>
      </c>
    </row>
    <row r="65" spans="1:8" x14ac:dyDescent="0.2">
      <c r="A65" s="102" t="s">
        <v>307</v>
      </c>
      <c r="B65" s="338"/>
      <c r="C65" s="82">
        <v>0</v>
      </c>
      <c r="D65" s="104">
        <f t="shared" ref="D65:D74" si="14">+C65/$C$56</f>
        <v>0</v>
      </c>
      <c r="E65" s="339">
        <v>39000</v>
      </c>
      <c r="F65" s="36">
        <f t="shared" ref="F65:F71" si="15">+E65/$E$58</f>
        <v>1.1165609145103418E-3</v>
      </c>
      <c r="G65" s="83">
        <f t="shared" si="12"/>
        <v>-39000</v>
      </c>
      <c r="H65" s="54">
        <f t="shared" si="9"/>
        <v>-1</v>
      </c>
    </row>
    <row r="66" spans="1:8" x14ac:dyDescent="0.2">
      <c r="A66" s="102" t="s">
        <v>311</v>
      </c>
      <c r="B66" s="338"/>
      <c r="C66" s="82">
        <f>+'gto 2016'!H186</f>
        <v>955600</v>
      </c>
      <c r="D66" s="104">
        <f t="shared" si="14"/>
        <v>3.9236612210059259E-2</v>
      </c>
      <c r="E66" s="339">
        <v>170080</v>
      </c>
      <c r="F66" s="36">
        <f t="shared" si="15"/>
        <v>4.8693507779466391E-3</v>
      </c>
      <c r="G66" s="83">
        <f t="shared" si="12"/>
        <v>785520</v>
      </c>
      <c r="H66" s="54">
        <f t="shared" si="9"/>
        <v>4.6185324553151457</v>
      </c>
    </row>
    <row r="67" spans="1:8" x14ac:dyDescent="0.2">
      <c r="A67" s="102" t="s">
        <v>306</v>
      </c>
      <c r="B67" s="338"/>
      <c r="C67" s="82">
        <v>0</v>
      </c>
      <c r="D67" s="104">
        <f t="shared" si="14"/>
        <v>0</v>
      </c>
      <c r="E67" s="339">
        <v>86400</v>
      </c>
      <c r="F67" s="36">
        <f t="shared" si="15"/>
        <v>2.4736118721459879E-3</v>
      </c>
      <c r="G67" s="83">
        <f t="shared" si="12"/>
        <v>-86400</v>
      </c>
      <c r="H67" s="54">
        <f t="shared" si="9"/>
        <v>-1</v>
      </c>
    </row>
    <row r="68" spans="1:8" x14ac:dyDescent="0.2">
      <c r="A68" s="102" t="s">
        <v>112</v>
      </c>
      <c r="B68" s="338"/>
      <c r="C68" s="82">
        <f>+'gto 2016'!H70</f>
        <v>432340</v>
      </c>
      <c r="D68" s="104">
        <f t="shared" si="14"/>
        <v>1.7751733908431371E-2</v>
      </c>
      <c r="E68" s="339">
        <v>384950</v>
      </c>
      <c r="F68" s="36">
        <f t="shared" si="15"/>
        <v>1.1021028821557848E-2</v>
      </c>
      <c r="G68" s="83">
        <f t="shared" si="12"/>
        <v>47390</v>
      </c>
      <c r="H68" s="54">
        <f t="shared" si="9"/>
        <v>0.12310689699961033</v>
      </c>
    </row>
    <row r="69" spans="1:8" x14ac:dyDescent="0.2">
      <c r="A69" s="102" t="s">
        <v>113</v>
      </c>
      <c r="B69" s="338"/>
      <c r="C69" s="82">
        <f>+'gto 2016'!H193</f>
        <v>90140</v>
      </c>
      <c r="D69" s="104">
        <f t="shared" si="14"/>
        <v>3.7011178574871718E-3</v>
      </c>
      <c r="E69" s="339">
        <v>163000</v>
      </c>
      <c r="F69" s="36">
        <f t="shared" si="15"/>
        <v>4.6666520273124538E-3</v>
      </c>
      <c r="G69" s="83">
        <f t="shared" si="12"/>
        <v>-72860</v>
      </c>
      <c r="H69" s="54">
        <f t="shared" si="9"/>
        <v>-0.44699386503067484</v>
      </c>
    </row>
    <row r="70" spans="1:8" x14ac:dyDescent="0.2">
      <c r="A70" s="102" t="s">
        <v>308</v>
      </c>
      <c r="B70" s="338"/>
      <c r="C70" s="82">
        <f>+'gto 2016'!H204</f>
        <v>299900</v>
      </c>
      <c r="D70" s="104">
        <f t="shared" si="14"/>
        <v>1.2313792383629941E-2</v>
      </c>
      <c r="E70" s="339">
        <v>5500</v>
      </c>
      <c r="F70" s="36">
        <f t="shared" si="15"/>
        <v>1.5746371871299693E-4</v>
      </c>
      <c r="G70" s="83">
        <f t="shared" si="12"/>
        <v>294400</v>
      </c>
      <c r="H70" s="54">
        <f t="shared" si="9"/>
        <v>53.527272727272724</v>
      </c>
    </row>
    <row r="71" spans="1:8" x14ac:dyDescent="0.2">
      <c r="A71" s="102" t="s">
        <v>280</v>
      </c>
      <c r="B71" s="338"/>
      <c r="C71" s="82">
        <v>0</v>
      </c>
      <c r="D71" s="104">
        <f t="shared" si="14"/>
        <v>0</v>
      </c>
      <c r="E71" s="339">
        <v>240200</v>
      </c>
      <c r="F71" s="36">
        <f t="shared" si="15"/>
        <v>6.8768700427021563E-3</v>
      </c>
      <c r="G71" s="83">
        <f t="shared" si="12"/>
        <v>-240200</v>
      </c>
      <c r="H71" s="54">
        <f t="shared" si="9"/>
        <v>-1</v>
      </c>
    </row>
    <row r="72" spans="1:8" x14ac:dyDescent="0.2">
      <c r="A72" s="102" t="s">
        <v>283</v>
      </c>
      <c r="B72" s="338"/>
      <c r="C72" s="82">
        <f>+'gto 2016'!H138+'gto 2016'!H229</f>
        <v>3808211</v>
      </c>
      <c r="D72" s="104">
        <f t="shared" si="14"/>
        <v>0.15636385330795519</v>
      </c>
      <c r="E72" s="339">
        <v>1500159</v>
      </c>
      <c r="F72" s="36">
        <f t="shared" si="11"/>
        <v>4.2949202691049224E-2</v>
      </c>
      <c r="G72" s="83">
        <f t="shared" si="12"/>
        <v>2308052</v>
      </c>
      <c r="H72" s="54">
        <f t="shared" si="9"/>
        <v>1.5385382482790158</v>
      </c>
    </row>
    <row r="73" spans="1:8" x14ac:dyDescent="0.2">
      <c r="A73" s="102" t="s">
        <v>478</v>
      </c>
      <c r="B73" s="338"/>
      <c r="C73" s="82">
        <v>0</v>
      </c>
      <c r="D73" s="104">
        <f t="shared" si="14"/>
        <v>0</v>
      </c>
      <c r="E73" s="339">
        <v>6000000</v>
      </c>
      <c r="F73" s="36">
        <f t="shared" si="11"/>
        <v>0.17177860223236027</v>
      </c>
      <c r="G73" s="83">
        <f t="shared" si="12"/>
        <v>-6000000</v>
      </c>
      <c r="H73" s="54">
        <f t="shared" si="9"/>
        <v>-1</v>
      </c>
    </row>
    <row r="74" spans="1:8" x14ac:dyDescent="0.2">
      <c r="A74" s="102" t="s">
        <v>116</v>
      </c>
      <c r="B74" s="338"/>
      <c r="C74" s="82">
        <v>0</v>
      </c>
      <c r="D74" s="104">
        <f t="shared" si="14"/>
        <v>0</v>
      </c>
      <c r="E74" s="339">
        <v>76300</v>
      </c>
      <c r="F74" s="36">
        <f t="shared" si="11"/>
        <v>2.184451225054848E-3</v>
      </c>
      <c r="G74" s="83">
        <f t="shared" si="12"/>
        <v>-76300</v>
      </c>
      <c r="H74" s="54">
        <f t="shared" si="9"/>
        <v>-1</v>
      </c>
    </row>
    <row r="75" spans="1:8" x14ac:dyDescent="0.2">
      <c r="A75" s="102" t="s">
        <v>118</v>
      </c>
      <c r="B75" s="338"/>
      <c r="C75" s="82">
        <v>0</v>
      </c>
      <c r="D75" s="104">
        <f t="shared" si="13"/>
        <v>0</v>
      </c>
      <c r="E75" s="339">
        <v>12560</v>
      </c>
      <c r="F75" s="36">
        <f t="shared" si="11"/>
        <v>3.5958987400640751E-4</v>
      </c>
      <c r="G75" s="83">
        <f t="shared" si="12"/>
        <v>-12560</v>
      </c>
      <c r="H75" s="54">
        <f t="shared" si="9"/>
        <v>-1</v>
      </c>
    </row>
    <row r="76" spans="1:8" x14ac:dyDescent="0.2">
      <c r="A76" s="102" t="s">
        <v>282</v>
      </c>
      <c r="B76" s="338"/>
      <c r="C76" s="82">
        <f>+'gto 2016'!H221</f>
        <v>816590</v>
      </c>
      <c r="D76" s="104">
        <f t="shared" si="13"/>
        <v>3.3528908711398374E-2</v>
      </c>
      <c r="E76" s="339">
        <v>690000</v>
      </c>
      <c r="F76" s="36">
        <f t="shared" si="11"/>
        <v>1.975453925672143E-2</v>
      </c>
      <c r="G76" s="83">
        <f t="shared" si="12"/>
        <v>126590</v>
      </c>
      <c r="H76" s="54">
        <f t="shared" si="9"/>
        <v>0.18346376811594203</v>
      </c>
    </row>
    <row r="77" spans="1:8" ht="13.5" thickBot="1" x14ac:dyDescent="0.25">
      <c r="A77" s="102"/>
      <c r="B77" s="338"/>
      <c r="C77" s="253"/>
      <c r="D77" s="254"/>
      <c r="E77" s="255"/>
      <c r="F77" s="256"/>
      <c r="G77" s="340"/>
      <c r="H77" s="254"/>
    </row>
    <row r="78" spans="1:8" x14ac:dyDescent="0.2">
      <c r="A78" s="107" t="s">
        <v>33</v>
      </c>
      <c r="B78" s="338"/>
      <c r="C78" s="108">
        <f>+C54-C56</f>
        <v>-924804</v>
      </c>
      <c r="D78" s="94">
        <f>+C78/C52</f>
        <v>-3.9470934699103712E-2</v>
      </c>
      <c r="E78" s="10">
        <f>+E54-E56</f>
        <v>-363581</v>
      </c>
      <c r="F78" s="94">
        <f>+E78/E52</f>
        <v>-1.0518731321477444E-2</v>
      </c>
      <c r="G78" s="24">
        <f t="shared" ref="G78" si="16">+C78-E78</f>
        <v>-561223</v>
      </c>
      <c r="H78" s="100">
        <f t="shared" si="9"/>
        <v>1.5435982628355167</v>
      </c>
    </row>
    <row r="79" spans="1:8" ht="7.5" customHeight="1" x14ac:dyDescent="0.2">
      <c r="A79" s="107"/>
      <c r="B79" s="338"/>
      <c r="C79" s="34"/>
      <c r="D79" s="35"/>
      <c r="E79" s="34"/>
      <c r="F79" s="36"/>
      <c r="G79" s="336"/>
    </row>
    <row r="80" spans="1:8" x14ac:dyDescent="0.2">
      <c r="A80" s="6" t="s">
        <v>34</v>
      </c>
      <c r="B80" s="330"/>
      <c r="C80" s="96">
        <v>0</v>
      </c>
      <c r="D80" s="97">
        <f>+C80/C52</f>
        <v>0</v>
      </c>
      <c r="E80" s="96">
        <v>0</v>
      </c>
      <c r="F80" s="97">
        <f>+E80/E52</f>
        <v>0</v>
      </c>
      <c r="G80" s="24">
        <f>+C80-E80</f>
        <v>0</v>
      </c>
      <c r="H80" s="100"/>
    </row>
    <row r="81" spans="1:8" ht="7.5" customHeight="1" x14ac:dyDescent="0.2">
      <c r="A81" s="5"/>
      <c r="B81" s="330"/>
      <c r="C81" s="82"/>
      <c r="D81" s="54"/>
      <c r="E81" s="48"/>
      <c r="F81" s="49"/>
      <c r="G81" s="336"/>
    </row>
    <row r="82" spans="1:8" x14ac:dyDescent="0.2">
      <c r="A82" s="6" t="s">
        <v>35</v>
      </c>
      <c r="B82" s="330"/>
      <c r="C82" s="259">
        <f>SUM(C83:C86)</f>
        <v>199288.24</v>
      </c>
      <c r="D82" s="260">
        <f>+C82/C52</f>
        <v>8.5056867264191212E-3</v>
      </c>
      <c r="E82" s="259">
        <f>SUM(E83:E86)</f>
        <v>91287.24</v>
      </c>
      <c r="F82" s="114">
        <f>+E82/E52</f>
        <v>2.6410234600796759E-3</v>
      </c>
      <c r="G82" s="24">
        <f t="shared" ref="G82:G87" si="17">+C82-E82</f>
        <v>108000.99999999999</v>
      </c>
      <c r="H82" s="100">
        <f t="shared" ref="H82:H86" si="18">+G82/E82</f>
        <v>1.1830897724588889</v>
      </c>
    </row>
    <row r="83" spans="1:8" x14ac:dyDescent="0.2">
      <c r="A83" s="5" t="s">
        <v>191</v>
      </c>
      <c r="B83" s="330"/>
      <c r="C83" s="82">
        <f>+'GTO FN'!C18</f>
        <v>226.24</v>
      </c>
      <c r="D83" s="54">
        <f>+C83/$C$82</f>
        <v>1.135240092440979E-3</v>
      </c>
      <c r="E83" s="82">
        <v>226.24</v>
      </c>
      <c r="F83" s="49">
        <f>+E83/$E$82</f>
        <v>2.4783310350931852E-3</v>
      </c>
      <c r="G83" s="21">
        <f t="shared" si="17"/>
        <v>0</v>
      </c>
      <c r="H83" s="54">
        <f t="shared" si="18"/>
        <v>0</v>
      </c>
    </row>
    <row r="84" spans="1:8" x14ac:dyDescent="0.2">
      <c r="A84" s="5" t="s">
        <v>642</v>
      </c>
      <c r="B84" s="330"/>
      <c r="C84" s="82">
        <f>40312+8448+72759+39656</f>
        <v>161175</v>
      </c>
      <c r="D84" s="54">
        <f t="shared" ref="D84:D86" si="19">+C84/$C$82</f>
        <v>0.80875319085561703</v>
      </c>
      <c r="E84" s="82">
        <v>78501</v>
      </c>
      <c r="F84" s="49">
        <f t="shared" ref="F84:F86" si="20">+E84/$E$82</f>
        <v>0.8599339842019541</v>
      </c>
      <c r="G84" s="21">
        <f t="shared" si="17"/>
        <v>82674</v>
      </c>
      <c r="H84" s="54">
        <f t="shared" si="18"/>
        <v>1.0531585584897007</v>
      </c>
    </row>
    <row r="85" spans="1:8" x14ac:dyDescent="0.2">
      <c r="A85" s="5" t="s">
        <v>213</v>
      </c>
      <c r="B85" s="330"/>
      <c r="C85" s="82">
        <v>10431</v>
      </c>
      <c r="D85" s="54">
        <f t="shared" si="19"/>
        <v>5.2341272119217873E-2</v>
      </c>
      <c r="E85" s="82">
        <v>0</v>
      </c>
      <c r="F85" s="49">
        <f t="shared" si="20"/>
        <v>0</v>
      </c>
      <c r="G85" s="21">
        <f t="shared" si="17"/>
        <v>10431</v>
      </c>
      <c r="H85" s="54">
        <v>1</v>
      </c>
    </row>
    <row r="86" spans="1:8" x14ac:dyDescent="0.2">
      <c r="A86" s="5" t="s">
        <v>118</v>
      </c>
      <c r="B86" s="330"/>
      <c r="C86" s="82">
        <v>27456</v>
      </c>
      <c r="D86" s="54">
        <f t="shared" si="19"/>
        <v>0.13777029693272419</v>
      </c>
      <c r="E86" s="82">
        <v>12560</v>
      </c>
      <c r="F86" s="49">
        <f t="shared" si="20"/>
        <v>0.13758768476295263</v>
      </c>
      <c r="G86" s="21">
        <f t="shared" si="17"/>
        <v>14896</v>
      </c>
      <c r="H86" s="54">
        <f t="shared" si="18"/>
        <v>1.1859872611464968</v>
      </c>
    </row>
    <row r="87" spans="1:8" ht="13.5" thickBot="1" x14ac:dyDescent="0.25">
      <c r="A87" s="6" t="s">
        <v>285</v>
      </c>
      <c r="B87" s="329"/>
      <c r="C87" s="245">
        <f>+C78+C80-C82</f>
        <v>-1124092.24</v>
      </c>
      <c r="D87" s="246">
        <f>+C87/(+C80+C52)</f>
        <v>-4.7976621425522836E-2</v>
      </c>
      <c r="E87" s="245">
        <f>+E78+E80-E82</f>
        <v>-454868.24</v>
      </c>
      <c r="F87" s="246">
        <f>E87/E52</f>
        <v>-1.315975478155712E-2</v>
      </c>
      <c r="G87" s="245">
        <f t="shared" si="17"/>
        <v>-669224</v>
      </c>
      <c r="H87" s="65">
        <f t="shared" si="9"/>
        <v>1.4712480255820894</v>
      </c>
    </row>
    <row r="88" spans="1:8" s="4" customFormat="1" ht="13.5" thickTop="1" x14ac:dyDescent="0.2">
      <c r="A88" s="116"/>
      <c r="B88" s="341"/>
      <c r="C88" s="118"/>
      <c r="D88" s="24"/>
      <c r="E88" s="24"/>
      <c r="F88" s="24"/>
      <c r="G88" s="24"/>
      <c r="H88" s="100"/>
    </row>
    <row r="89" spans="1:8" s="4" customFormat="1" x14ac:dyDescent="0.2">
      <c r="A89" s="116"/>
      <c r="B89" s="341"/>
      <c r="C89" s="118"/>
      <c r="D89" s="24"/>
      <c r="E89" s="24"/>
      <c r="F89" s="24"/>
      <c r="G89" s="24"/>
      <c r="H89" s="100"/>
    </row>
    <row r="90" spans="1:8" s="4" customFormat="1" x14ac:dyDescent="0.2">
      <c r="A90" s="116"/>
      <c r="B90" s="341"/>
      <c r="C90" s="118"/>
      <c r="D90" s="24"/>
      <c r="E90" s="24"/>
      <c r="F90" s="24"/>
      <c r="G90" s="24"/>
      <c r="H90" s="100"/>
    </row>
    <row r="91" spans="1:8" x14ac:dyDescent="0.2">
      <c r="A91" s="7"/>
      <c r="B91" s="331"/>
    </row>
    <row r="92" spans="1:8" s="4" customFormat="1" x14ac:dyDescent="0.2">
      <c r="A92" s="334" t="str">
        <f>+A43</f>
        <v>BLANCA STELLA LENTINO</v>
      </c>
      <c r="B92" s="334"/>
      <c r="C92" s="1035" t="str">
        <f>+C43</f>
        <v>ELIZABETH RUIZ GUERRERO</v>
      </c>
      <c r="D92" s="1035"/>
      <c r="E92" s="1035"/>
      <c r="F92" s="1036" t="s">
        <v>36</v>
      </c>
      <c r="G92" s="1036"/>
      <c r="H92" s="1036"/>
    </row>
    <row r="93" spans="1:8" s="4" customFormat="1" x14ac:dyDescent="0.2">
      <c r="A93" s="334" t="str">
        <f>+A44</f>
        <v>REPRESENTANTE LEGAL</v>
      </c>
      <c r="B93" s="334"/>
      <c r="C93" s="1035" t="str">
        <f>+C44</f>
        <v>CONTADORA PUBLICA  T.P. 141819-T</v>
      </c>
      <c r="D93" s="1035"/>
      <c r="E93" s="1035"/>
      <c r="F93" s="1036" t="s">
        <v>37</v>
      </c>
      <c r="G93" s="1036"/>
      <c r="H93" s="1036"/>
    </row>
  </sheetData>
  <mergeCells count="24">
    <mergeCell ref="C44:E44"/>
    <mergeCell ref="F44:H44"/>
    <mergeCell ref="A1:H1"/>
    <mergeCell ref="A2:H2"/>
    <mergeCell ref="A3:H3"/>
    <mergeCell ref="B5:B6"/>
    <mergeCell ref="C5:F5"/>
    <mergeCell ref="G5:H5"/>
    <mergeCell ref="B22:B23"/>
    <mergeCell ref="C22:F22"/>
    <mergeCell ref="G22:H22"/>
    <mergeCell ref="C43:E43"/>
    <mergeCell ref="F43:H43"/>
    <mergeCell ref="C92:E92"/>
    <mergeCell ref="F92:H92"/>
    <mergeCell ref="C93:E93"/>
    <mergeCell ref="F93:H93"/>
    <mergeCell ref="A46:H46"/>
    <mergeCell ref="A47:H47"/>
    <mergeCell ref="A48:H48"/>
    <mergeCell ref="B49:B51"/>
    <mergeCell ref="C49:F49"/>
    <mergeCell ref="G49:H50"/>
    <mergeCell ref="C50:F50"/>
  </mergeCells>
  <printOptions horizontalCentered="1"/>
  <pageMargins left="0.39370078740157483" right="0.39370078740157483" top="0.47244094488188981" bottom="0.39370078740157483" header="0" footer="0"/>
  <pageSetup scale="90" orientation="landscape" horizontalDpi="300" verticalDpi="300" r:id="rId1"/>
  <headerFooter alignWithMargins="0"/>
  <rowBreaks count="1" manualBreakCount="1">
    <brk id="4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200"/>
  <sheetViews>
    <sheetView topLeftCell="A87" zoomScaleNormal="100" workbookViewId="0">
      <selection activeCell="E95" sqref="E95"/>
    </sheetView>
  </sheetViews>
  <sheetFormatPr baseColWidth="10" defaultRowHeight="12.75" x14ac:dyDescent="0.2"/>
  <cols>
    <col min="1" max="1" width="4.140625" customWidth="1"/>
    <col min="2" max="2" width="13.42578125" customWidth="1"/>
    <col min="3" max="4" width="21.85546875" customWidth="1"/>
    <col min="5" max="5" width="22.140625" customWidth="1"/>
    <col min="7" max="7" width="16.42578125" style="522" customWidth="1"/>
    <col min="8" max="8" width="12.85546875" style="522" customWidth="1"/>
    <col min="9" max="9" width="13" style="522" customWidth="1"/>
  </cols>
  <sheetData>
    <row r="1" spans="2:9" ht="16.5" thickBot="1" x14ac:dyDescent="0.3">
      <c r="B1" s="1058" t="s">
        <v>683</v>
      </c>
      <c r="C1" s="1059"/>
      <c r="D1" s="1059"/>
      <c r="E1" s="1059"/>
      <c r="F1" s="1059"/>
      <c r="G1" s="1059"/>
      <c r="H1" s="1059"/>
      <c r="I1" s="1060"/>
    </row>
    <row r="2" spans="2:9" ht="13.5" thickBot="1" x14ac:dyDescent="0.25">
      <c r="B2" s="1032"/>
      <c r="C2" s="1033"/>
      <c r="D2" s="1033"/>
      <c r="E2" s="1033"/>
      <c r="F2" s="1033"/>
      <c r="G2" s="1033"/>
      <c r="H2" s="1033"/>
      <c r="I2" s="1034"/>
    </row>
    <row r="3" spans="2:9" ht="19.5" thickBot="1" x14ac:dyDescent="0.35">
      <c r="B3" s="470" t="s">
        <v>51</v>
      </c>
      <c r="C3" s="471" t="s">
        <v>54</v>
      </c>
      <c r="D3" s="471" t="s">
        <v>742</v>
      </c>
      <c r="E3" s="471" t="s">
        <v>55</v>
      </c>
      <c r="F3" s="472" t="s">
        <v>480</v>
      </c>
      <c r="G3" s="523" t="s">
        <v>56</v>
      </c>
      <c r="H3" s="523" t="s">
        <v>57</v>
      </c>
      <c r="I3" s="528" t="s">
        <v>38</v>
      </c>
    </row>
    <row r="4" spans="2:9" ht="15.75" x14ac:dyDescent="0.25">
      <c r="B4" s="518">
        <v>42868</v>
      </c>
      <c r="C4" t="s">
        <v>693</v>
      </c>
      <c r="D4" s="520" t="s">
        <v>520</v>
      </c>
      <c r="E4" t="s">
        <v>751</v>
      </c>
      <c r="F4">
        <v>127161</v>
      </c>
      <c r="G4" s="524">
        <v>33446</v>
      </c>
      <c r="H4" s="522">
        <v>6354</v>
      </c>
      <c r="I4" s="524">
        <v>39800</v>
      </c>
    </row>
    <row r="5" spans="2:9" ht="15.75" x14ac:dyDescent="0.25">
      <c r="B5" s="518">
        <v>42873</v>
      </c>
      <c r="C5" t="s">
        <v>689</v>
      </c>
      <c r="D5" s="520" t="s">
        <v>98</v>
      </c>
      <c r="E5" t="s">
        <v>751</v>
      </c>
      <c r="G5" s="524">
        <v>19210</v>
      </c>
      <c r="H5" s="522">
        <v>1890</v>
      </c>
      <c r="I5" s="524">
        <v>21100</v>
      </c>
    </row>
    <row r="6" spans="2:9" ht="15.75" x14ac:dyDescent="0.25">
      <c r="B6" s="518">
        <v>42884</v>
      </c>
      <c r="C6" t="s">
        <v>689</v>
      </c>
      <c r="D6" s="520" t="s">
        <v>98</v>
      </c>
      <c r="E6" t="s">
        <v>751</v>
      </c>
      <c r="F6">
        <v>72613</v>
      </c>
      <c r="G6" s="524">
        <v>53572</v>
      </c>
      <c r="H6" s="522">
        <v>6528</v>
      </c>
      <c r="I6" s="524">
        <v>60100</v>
      </c>
    </row>
    <row r="7" spans="2:9" ht="15.75" x14ac:dyDescent="0.25">
      <c r="B7" s="518">
        <v>42909</v>
      </c>
      <c r="C7" t="s">
        <v>497</v>
      </c>
      <c r="D7" s="520" t="s">
        <v>98</v>
      </c>
      <c r="E7" s="484" t="s">
        <v>751</v>
      </c>
      <c r="F7">
        <v>260</v>
      </c>
      <c r="G7" s="524">
        <v>70371</v>
      </c>
      <c r="H7" s="522">
        <v>4129</v>
      </c>
      <c r="I7" s="524">
        <v>74500</v>
      </c>
    </row>
    <row r="8" spans="2:9" ht="15.75" x14ac:dyDescent="0.25">
      <c r="B8" s="518">
        <v>42916</v>
      </c>
      <c r="C8" t="s">
        <v>701</v>
      </c>
      <c r="D8" s="520" t="s">
        <v>98</v>
      </c>
      <c r="E8" s="484" t="s">
        <v>751</v>
      </c>
      <c r="F8">
        <v>140606</v>
      </c>
      <c r="G8" s="524">
        <v>50004</v>
      </c>
      <c r="H8" s="522">
        <v>5396</v>
      </c>
      <c r="I8" s="524">
        <v>55400</v>
      </c>
    </row>
    <row r="9" spans="2:9" ht="15.75" x14ac:dyDescent="0.25">
      <c r="B9" s="518">
        <v>42889</v>
      </c>
      <c r="C9" t="s">
        <v>497</v>
      </c>
      <c r="D9" s="520" t="s">
        <v>98</v>
      </c>
      <c r="E9" s="484" t="s">
        <v>751</v>
      </c>
      <c r="F9">
        <v>484734</v>
      </c>
      <c r="G9" s="524">
        <v>48947</v>
      </c>
      <c r="H9" s="522">
        <v>5253</v>
      </c>
      <c r="I9" s="524">
        <v>54200</v>
      </c>
    </row>
    <row r="10" spans="2:9" ht="15.75" x14ac:dyDescent="0.25">
      <c r="B10" s="518">
        <v>42910</v>
      </c>
      <c r="C10" t="s">
        <v>497</v>
      </c>
      <c r="D10" s="520" t="s">
        <v>98</v>
      </c>
      <c r="E10" s="484" t="s">
        <v>751</v>
      </c>
      <c r="F10">
        <v>107777</v>
      </c>
      <c r="G10" s="524">
        <v>22750</v>
      </c>
      <c r="H10" s="522">
        <v>2350</v>
      </c>
      <c r="I10" s="524">
        <v>25600</v>
      </c>
    </row>
    <row r="11" spans="2:9" ht="15.75" x14ac:dyDescent="0.25">
      <c r="B11" s="518">
        <v>42889</v>
      </c>
      <c r="C11" t="s">
        <v>703</v>
      </c>
      <c r="D11" s="520" t="s">
        <v>520</v>
      </c>
      <c r="E11" s="484" t="s">
        <v>751</v>
      </c>
      <c r="F11">
        <v>9020</v>
      </c>
      <c r="G11" s="524">
        <v>36000</v>
      </c>
      <c r="I11" s="524">
        <v>36000</v>
      </c>
    </row>
    <row r="12" spans="2:9" ht="15.75" x14ac:dyDescent="0.25">
      <c r="B12" s="518">
        <v>42896</v>
      </c>
      <c r="C12" t="s">
        <v>687</v>
      </c>
      <c r="D12" s="520" t="s">
        <v>98</v>
      </c>
      <c r="E12" s="484" t="s">
        <v>751</v>
      </c>
      <c r="F12">
        <v>70010</v>
      </c>
      <c r="G12" s="524">
        <v>91995</v>
      </c>
      <c r="H12" s="524">
        <v>2568</v>
      </c>
      <c r="I12" s="524">
        <v>94563</v>
      </c>
    </row>
    <row r="13" spans="2:9" ht="15.75" x14ac:dyDescent="0.25">
      <c r="B13" s="518">
        <v>42888</v>
      </c>
      <c r="C13" t="s">
        <v>395</v>
      </c>
      <c r="D13" s="520" t="s">
        <v>494</v>
      </c>
      <c r="E13" s="484" t="s">
        <v>751</v>
      </c>
      <c r="F13">
        <v>10135</v>
      </c>
      <c r="G13" s="524">
        <v>33999</v>
      </c>
      <c r="I13" s="524">
        <v>33999</v>
      </c>
    </row>
    <row r="14" spans="2:9" ht="15.75" x14ac:dyDescent="0.25">
      <c r="B14" s="518">
        <v>42889</v>
      </c>
      <c r="C14" t="s">
        <v>704</v>
      </c>
      <c r="D14" s="520" t="s">
        <v>98</v>
      </c>
      <c r="E14" s="484" t="s">
        <v>751</v>
      </c>
      <c r="F14">
        <v>7836</v>
      </c>
      <c r="G14" s="524">
        <v>118251</v>
      </c>
      <c r="I14" s="524">
        <v>118251</v>
      </c>
    </row>
    <row r="15" spans="2:9" ht="15.75" x14ac:dyDescent="0.25">
      <c r="B15" s="518">
        <v>42940</v>
      </c>
      <c r="C15" t="s">
        <v>497</v>
      </c>
      <c r="D15" s="520" t="s">
        <v>98</v>
      </c>
      <c r="E15" s="484" t="s">
        <v>751</v>
      </c>
      <c r="F15">
        <v>19062</v>
      </c>
      <c r="G15" s="524">
        <v>148849</v>
      </c>
      <c r="H15" s="522">
        <v>16201</v>
      </c>
      <c r="I15" s="524">
        <v>165050</v>
      </c>
    </row>
    <row r="16" spans="2:9" ht="15.75" x14ac:dyDescent="0.25">
      <c r="B16" s="518">
        <v>42920</v>
      </c>
      <c r="C16" t="s">
        <v>497</v>
      </c>
      <c r="D16" s="520" t="s">
        <v>98</v>
      </c>
      <c r="E16" s="484" t="s">
        <v>751</v>
      </c>
      <c r="F16">
        <v>1246</v>
      </c>
      <c r="G16" s="524">
        <v>133251</v>
      </c>
      <c r="H16" s="522">
        <v>14399</v>
      </c>
      <c r="I16" s="524">
        <v>147650</v>
      </c>
    </row>
    <row r="17" spans="2:9" ht="15.75" x14ac:dyDescent="0.25">
      <c r="B17" s="518">
        <v>42921</v>
      </c>
      <c r="C17" t="s">
        <v>395</v>
      </c>
      <c r="D17" s="520" t="s">
        <v>494</v>
      </c>
      <c r="E17" s="484" t="s">
        <v>751</v>
      </c>
      <c r="F17">
        <v>11082</v>
      </c>
      <c r="G17" s="524">
        <v>18000</v>
      </c>
      <c r="I17" s="524">
        <v>18000</v>
      </c>
    </row>
    <row r="18" spans="2:9" ht="15.75" x14ac:dyDescent="0.25">
      <c r="B18" s="518">
        <v>42942</v>
      </c>
      <c r="C18" t="s">
        <v>711</v>
      </c>
      <c r="D18" s="520" t="s">
        <v>98</v>
      </c>
      <c r="E18" s="484" t="s">
        <v>751</v>
      </c>
      <c r="F18">
        <v>114009</v>
      </c>
      <c r="G18" s="524">
        <v>30421</v>
      </c>
      <c r="H18" s="522">
        <v>5779</v>
      </c>
      <c r="I18" s="524">
        <v>36200</v>
      </c>
    </row>
    <row r="19" spans="2:9" ht="15.75" x14ac:dyDescent="0.25">
      <c r="B19" s="518">
        <v>42980</v>
      </c>
      <c r="C19" t="s">
        <v>497</v>
      </c>
      <c r="D19" s="520" t="s">
        <v>98</v>
      </c>
      <c r="E19" s="484" t="s">
        <v>751</v>
      </c>
      <c r="F19">
        <v>521324</v>
      </c>
      <c r="G19" s="524">
        <v>142464</v>
      </c>
      <c r="H19" s="522">
        <v>15096</v>
      </c>
      <c r="I19" s="524">
        <v>157560</v>
      </c>
    </row>
    <row r="20" spans="2:9" ht="15.75" x14ac:dyDescent="0.25">
      <c r="B20" s="518">
        <v>42962</v>
      </c>
      <c r="C20" t="s">
        <v>497</v>
      </c>
      <c r="D20" s="520" t="s">
        <v>98</v>
      </c>
      <c r="E20" s="484" t="s">
        <v>751</v>
      </c>
      <c r="F20">
        <v>192566</v>
      </c>
      <c r="G20" s="524">
        <v>76033</v>
      </c>
      <c r="H20" s="522">
        <v>6187</v>
      </c>
      <c r="I20" s="524">
        <v>82280</v>
      </c>
    </row>
    <row r="21" spans="2:9" ht="15.75" x14ac:dyDescent="0.25">
      <c r="B21" s="518">
        <v>42995</v>
      </c>
      <c r="C21" t="s">
        <v>497</v>
      </c>
      <c r="D21" s="520" t="s">
        <v>98</v>
      </c>
      <c r="E21" s="484" t="s">
        <v>751</v>
      </c>
      <c r="F21">
        <v>24944</v>
      </c>
      <c r="G21" s="524">
        <v>90258</v>
      </c>
      <c r="H21" s="522">
        <v>5132</v>
      </c>
      <c r="I21" s="524">
        <v>95490</v>
      </c>
    </row>
    <row r="22" spans="2:9" ht="15.75" x14ac:dyDescent="0.25">
      <c r="B22" s="518">
        <v>43024</v>
      </c>
      <c r="C22" t="s">
        <v>497</v>
      </c>
      <c r="D22" s="520" t="s">
        <v>98</v>
      </c>
      <c r="E22" s="484" t="s">
        <v>751</v>
      </c>
      <c r="F22">
        <v>412167</v>
      </c>
      <c r="G22" s="524">
        <v>42995</v>
      </c>
      <c r="H22" s="522">
        <v>5955</v>
      </c>
      <c r="I22" s="524">
        <v>48950</v>
      </c>
    </row>
    <row r="23" spans="2:9" ht="15.75" x14ac:dyDescent="0.25">
      <c r="B23" s="518">
        <v>43010</v>
      </c>
      <c r="C23" t="s">
        <v>497</v>
      </c>
      <c r="D23" s="520" t="s">
        <v>98</v>
      </c>
      <c r="E23" s="484" t="s">
        <v>751</v>
      </c>
      <c r="F23">
        <v>543550</v>
      </c>
      <c r="G23" s="524">
        <v>236440</v>
      </c>
      <c r="I23" s="524">
        <v>236440</v>
      </c>
    </row>
    <row r="24" spans="2:9" ht="15.75" x14ac:dyDescent="0.25">
      <c r="B24" s="518">
        <v>43044</v>
      </c>
      <c r="C24" t="s">
        <v>720</v>
      </c>
      <c r="D24" s="520" t="s">
        <v>98</v>
      </c>
      <c r="E24" s="484" t="s">
        <v>751</v>
      </c>
      <c r="F24">
        <v>25044</v>
      </c>
      <c r="G24" s="524">
        <v>45950</v>
      </c>
      <c r="I24" s="524">
        <v>45950</v>
      </c>
    </row>
    <row r="25" spans="2:9" ht="15.75" x14ac:dyDescent="0.25">
      <c r="B25" s="518">
        <v>43047</v>
      </c>
      <c r="C25" t="s">
        <v>497</v>
      </c>
      <c r="D25" s="520" t="s">
        <v>98</v>
      </c>
      <c r="E25" s="484" t="s">
        <v>751</v>
      </c>
      <c r="F25">
        <v>554379</v>
      </c>
      <c r="G25" s="524">
        <v>12600</v>
      </c>
      <c r="I25" s="524">
        <v>12600</v>
      </c>
    </row>
    <row r="26" spans="2:9" ht="15.75" x14ac:dyDescent="0.25">
      <c r="B26" s="518">
        <v>43067</v>
      </c>
      <c r="C26" t="s">
        <v>497</v>
      </c>
      <c r="D26" s="520" t="s">
        <v>98</v>
      </c>
      <c r="E26" s="484" t="s">
        <v>751</v>
      </c>
      <c r="F26">
        <v>550972</v>
      </c>
      <c r="G26" s="524">
        <v>103860</v>
      </c>
      <c r="H26" s="522">
        <v>9060</v>
      </c>
      <c r="I26" s="524">
        <v>113000</v>
      </c>
    </row>
    <row r="27" spans="2:9" ht="15.75" x14ac:dyDescent="0.25">
      <c r="B27" s="518">
        <v>43042</v>
      </c>
      <c r="C27" t="s">
        <v>725</v>
      </c>
      <c r="D27" s="520" t="s">
        <v>494</v>
      </c>
      <c r="E27" s="484" t="s">
        <v>751</v>
      </c>
      <c r="G27" s="524">
        <v>132000</v>
      </c>
      <c r="I27" s="524">
        <v>132000</v>
      </c>
    </row>
    <row r="28" spans="2:9" ht="15.75" x14ac:dyDescent="0.25">
      <c r="B28" s="518">
        <v>43066</v>
      </c>
      <c r="C28" t="s">
        <v>720</v>
      </c>
      <c r="D28" s="520" t="s">
        <v>98</v>
      </c>
      <c r="E28" s="484" t="s">
        <v>751</v>
      </c>
      <c r="F28">
        <v>100977</v>
      </c>
      <c r="G28" s="524">
        <v>71400</v>
      </c>
      <c r="I28" s="524">
        <v>71400</v>
      </c>
    </row>
    <row r="29" spans="2:9" ht="15.75" x14ac:dyDescent="0.25">
      <c r="B29" s="518">
        <v>43047</v>
      </c>
      <c r="C29" t="s">
        <v>497</v>
      </c>
      <c r="D29" s="520" t="s">
        <v>98</v>
      </c>
      <c r="E29" s="484" t="s">
        <v>751</v>
      </c>
      <c r="F29">
        <v>554377</v>
      </c>
      <c r="G29" s="524">
        <v>22573</v>
      </c>
      <c r="H29" s="522">
        <v>16667</v>
      </c>
      <c r="I29" s="524">
        <v>24240</v>
      </c>
    </row>
    <row r="30" spans="2:9" ht="15.75" x14ac:dyDescent="0.25">
      <c r="B30" s="518">
        <v>43056</v>
      </c>
      <c r="C30" t="s">
        <v>711</v>
      </c>
      <c r="D30" s="520" t="s">
        <v>98</v>
      </c>
      <c r="E30" s="484" t="s">
        <v>751</v>
      </c>
      <c r="F30">
        <v>201143</v>
      </c>
      <c r="G30" s="524">
        <v>3920</v>
      </c>
      <c r="I30" s="524">
        <v>3920</v>
      </c>
    </row>
    <row r="31" spans="2:9" ht="15.75" x14ac:dyDescent="0.25">
      <c r="B31" s="518">
        <v>43090</v>
      </c>
      <c r="C31" t="s">
        <v>728</v>
      </c>
      <c r="D31" s="520" t="s">
        <v>98</v>
      </c>
      <c r="E31" s="484" t="s">
        <v>751</v>
      </c>
      <c r="F31">
        <v>5982</v>
      </c>
      <c r="G31" s="524">
        <v>4076</v>
      </c>
      <c r="H31" s="522">
        <v>774</v>
      </c>
      <c r="I31" s="524">
        <v>4850</v>
      </c>
    </row>
    <row r="32" spans="2:9" ht="15.75" x14ac:dyDescent="0.25">
      <c r="B32" s="518">
        <v>43092</v>
      </c>
      <c r="C32" t="s">
        <v>729</v>
      </c>
      <c r="D32" s="520" t="s">
        <v>520</v>
      </c>
      <c r="E32" s="484" t="s">
        <v>751</v>
      </c>
      <c r="F32">
        <v>9998</v>
      </c>
      <c r="G32" s="524">
        <v>143000</v>
      </c>
      <c r="I32" s="524">
        <v>143000</v>
      </c>
    </row>
    <row r="33" spans="2:9" ht="15.75" x14ac:dyDescent="0.25">
      <c r="B33" s="518">
        <v>43081</v>
      </c>
      <c r="C33" t="s">
        <v>730</v>
      </c>
      <c r="D33" s="520" t="s">
        <v>520</v>
      </c>
      <c r="E33" s="484" t="s">
        <v>751</v>
      </c>
      <c r="F33">
        <v>30484</v>
      </c>
      <c r="G33" s="524">
        <v>105000</v>
      </c>
      <c r="I33" s="524">
        <v>105000</v>
      </c>
    </row>
    <row r="34" spans="2:9" ht="15.75" x14ac:dyDescent="0.25">
      <c r="B34" s="518">
        <v>43091</v>
      </c>
      <c r="C34" t="s">
        <v>720</v>
      </c>
      <c r="D34" s="520" t="s">
        <v>98</v>
      </c>
      <c r="E34" s="484" t="s">
        <v>751</v>
      </c>
      <c r="F34">
        <v>109767</v>
      </c>
      <c r="G34" s="524">
        <v>16100</v>
      </c>
      <c r="I34" s="524">
        <v>16100</v>
      </c>
    </row>
    <row r="35" spans="2:9" ht="15.75" x14ac:dyDescent="0.25">
      <c r="B35" s="518">
        <v>43088</v>
      </c>
      <c r="C35" t="s">
        <v>497</v>
      </c>
      <c r="D35" s="520" t="s">
        <v>98</v>
      </c>
      <c r="E35" s="484" t="s">
        <v>751</v>
      </c>
      <c r="F35">
        <v>431093</v>
      </c>
      <c r="G35" s="524">
        <v>39496</v>
      </c>
      <c r="H35" s="522">
        <v>2734</v>
      </c>
      <c r="I35" s="524">
        <v>42200</v>
      </c>
    </row>
    <row r="36" spans="2:9" ht="15.75" x14ac:dyDescent="0.25">
      <c r="B36" s="518">
        <v>43087</v>
      </c>
      <c r="C36" t="s">
        <v>395</v>
      </c>
      <c r="D36" s="520" t="s">
        <v>98</v>
      </c>
      <c r="E36" s="484" t="s">
        <v>751</v>
      </c>
      <c r="F36">
        <v>17137</v>
      </c>
      <c r="G36" s="524">
        <v>7400</v>
      </c>
      <c r="I36" s="524">
        <v>7400</v>
      </c>
    </row>
    <row r="37" spans="2:9" ht="15.75" x14ac:dyDescent="0.25">
      <c r="B37" s="518">
        <v>43087</v>
      </c>
      <c r="C37" t="s">
        <v>395</v>
      </c>
      <c r="D37" s="520" t="s">
        <v>98</v>
      </c>
      <c r="E37" s="484" t="s">
        <v>751</v>
      </c>
      <c r="F37">
        <v>17167</v>
      </c>
      <c r="G37" s="524">
        <v>10500</v>
      </c>
      <c r="I37" s="524">
        <v>10500</v>
      </c>
    </row>
    <row r="38" spans="2:9" ht="15.75" x14ac:dyDescent="0.25">
      <c r="B38" s="518">
        <v>43093</v>
      </c>
      <c r="C38" t="s">
        <v>497</v>
      </c>
      <c r="D38" s="520" t="s">
        <v>98</v>
      </c>
      <c r="E38" s="484" t="s">
        <v>751</v>
      </c>
      <c r="F38">
        <v>42136</v>
      </c>
      <c r="G38" s="524">
        <v>55185</v>
      </c>
      <c r="H38" s="522">
        <v>3485</v>
      </c>
      <c r="I38" s="524">
        <v>58750</v>
      </c>
    </row>
    <row r="39" spans="2:9" ht="15.75" x14ac:dyDescent="0.25">
      <c r="B39" s="518">
        <v>43092</v>
      </c>
      <c r="C39" t="s">
        <v>497</v>
      </c>
      <c r="D39" s="520" t="s">
        <v>98</v>
      </c>
      <c r="E39" s="484" t="s">
        <v>751</v>
      </c>
      <c r="F39">
        <v>217197</v>
      </c>
      <c r="G39" s="524">
        <v>128160</v>
      </c>
      <c r="I39" s="524">
        <v>128160</v>
      </c>
    </row>
    <row r="40" spans="2:9" ht="15.75" x14ac:dyDescent="0.25">
      <c r="B40" s="518">
        <v>43091</v>
      </c>
      <c r="C40" t="s">
        <v>735</v>
      </c>
      <c r="D40" s="520" t="s">
        <v>98</v>
      </c>
      <c r="E40" s="484" t="s">
        <v>751</v>
      </c>
      <c r="F40">
        <v>755</v>
      </c>
      <c r="G40" s="524">
        <v>75155</v>
      </c>
      <c r="H40" s="522">
        <v>14756</v>
      </c>
      <c r="I40" s="524">
        <v>89911</v>
      </c>
    </row>
    <row r="41" spans="2:9" ht="15.75" x14ac:dyDescent="0.25">
      <c r="B41" s="518">
        <v>43089</v>
      </c>
      <c r="C41" t="s">
        <v>497</v>
      </c>
      <c r="D41" s="520" t="s">
        <v>98</v>
      </c>
      <c r="E41" s="484" t="s">
        <v>751</v>
      </c>
      <c r="F41">
        <v>4726</v>
      </c>
      <c r="G41" s="524">
        <v>28284</v>
      </c>
      <c r="H41" s="522">
        <v>1566</v>
      </c>
      <c r="I41" s="524">
        <v>29850</v>
      </c>
    </row>
    <row r="42" spans="2:9" ht="15.75" x14ac:dyDescent="0.25">
      <c r="B42" s="518">
        <v>43097</v>
      </c>
      <c r="C42" t="s">
        <v>711</v>
      </c>
      <c r="D42" s="520" t="s">
        <v>98</v>
      </c>
      <c r="E42" s="484" t="s">
        <v>751</v>
      </c>
      <c r="G42" s="524">
        <v>5843</v>
      </c>
      <c r="H42" s="522">
        <v>390</v>
      </c>
      <c r="I42" s="524">
        <v>6540</v>
      </c>
    </row>
    <row r="43" spans="2:9" ht="15.75" x14ac:dyDescent="0.25">
      <c r="B43" s="518">
        <v>43083</v>
      </c>
      <c r="C43" t="s">
        <v>497</v>
      </c>
      <c r="D43" s="520" t="s">
        <v>98</v>
      </c>
      <c r="E43" s="484" t="s">
        <v>751</v>
      </c>
      <c r="F43">
        <v>40454</v>
      </c>
      <c r="G43" s="524">
        <v>62035</v>
      </c>
      <c r="H43" s="522">
        <v>3615</v>
      </c>
      <c r="I43" s="524">
        <v>65650</v>
      </c>
    </row>
    <row r="44" spans="2:9" ht="15.75" x14ac:dyDescent="0.25">
      <c r="B44" s="518">
        <v>43096</v>
      </c>
      <c r="C44" t="s">
        <v>738</v>
      </c>
      <c r="D44" s="520" t="s">
        <v>494</v>
      </c>
      <c r="E44" s="484" t="s">
        <v>751</v>
      </c>
      <c r="G44" s="524">
        <v>31800</v>
      </c>
      <c r="I44" s="524">
        <v>31800</v>
      </c>
    </row>
    <row r="45" spans="2:9" ht="15.75" x14ac:dyDescent="0.25">
      <c r="B45" s="518">
        <v>43072</v>
      </c>
      <c r="C45" t="s">
        <v>497</v>
      </c>
      <c r="D45" s="520" t="s">
        <v>98</v>
      </c>
      <c r="E45" s="484" t="s">
        <v>751</v>
      </c>
      <c r="F45">
        <v>38037</v>
      </c>
      <c r="G45" s="524">
        <v>87910</v>
      </c>
      <c r="I45" s="524">
        <v>87910</v>
      </c>
    </row>
    <row r="46" spans="2:9" ht="15.75" x14ac:dyDescent="0.25">
      <c r="B46" s="518">
        <v>43099</v>
      </c>
      <c r="C46" t="s">
        <v>407</v>
      </c>
      <c r="D46" s="520" t="s">
        <v>98</v>
      </c>
      <c r="E46" s="484" t="s">
        <v>751</v>
      </c>
      <c r="F46">
        <v>70160</v>
      </c>
      <c r="G46" s="524">
        <v>35496</v>
      </c>
      <c r="I46" s="524">
        <v>35496</v>
      </c>
    </row>
    <row r="47" spans="2:9" ht="15.75" x14ac:dyDescent="0.25">
      <c r="B47" s="518">
        <v>43092</v>
      </c>
      <c r="C47" t="s">
        <v>686</v>
      </c>
      <c r="D47" s="520" t="s">
        <v>98</v>
      </c>
      <c r="E47" s="484" t="s">
        <v>751</v>
      </c>
      <c r="F47">
        <v>145513</v>
      </c>
      <c r="G47" s="524">
        <v>3300</v>
      </c>
      <c r="I47" s="524">
        <v>3300</v>
      </c>
    </row>
    <row r="48" spans="2:9" ht="15.75" x14ac:dyDescent="0.25">
      <c r="B48" s="518">
        <v>43096</v>
      </c>
      <c r="C48" t="s">
        <v>686</v>
      </c>
      <c r="D48" s="520" t="s">
        <v>98</v>
      </c>
      <c r="E48" s="484" t="s">
        <v>751</v>
      </c>
      <c r="F48">
        <v>10460</v>
      </c>
      <c r="G48" s="524">
        <v>12605</v>
      </c>
      <c r="H48" s="522">
        <v>2395</v>
      </c>
      <c r="I48" s="524">
        <v>15000</v>
      </c>
    </row>
    <row r="49" spans="2:9" ht="15.75" x14ac:dyDescent="0.25">
      <c r="B49" s="518"/>
      <c r="D49" s="520"/>
      <c r="E49" s="484"/>
      <c r="F49" s="522"/>
      <c r="G49" s="522">
        <f t="shared" ref="G49:I49" si="0">SUM(G4:G48)</f>
        <v>2740904</v>
      </c>
      <c r="H49" s="522">
        <f t="shared" si="0"/>
        <v>158659</v>
      </c>
      <c r="I49" s="522">
        <f t="shared" si="0"/>
        <v>2885660</v>
      </c>
    </row>
    <row r="50" spans="2:9" ht="15.75" x14ac:dyDescent="0.25">
      <c r="B50" s="518">
        <v>42758</v>
      </c>
      <c r="C50" t="s">
        <v>686</v>
      </c>
      <c r="D50" s="520" t="s">
        <v>98</v>
      </c>
      <c r="E50" t="s">
        <v>745</v>
      </c>
      <c r="G50" s="524">
        <v>2450</v>
      </c>
      <c r="I50" s="524">
        <v>2450</v>
      </c>
    </row>
    <row r="51" spans="2:9" ht="15.75" x14ac:dyDescent="0.25">
      <c r="B51" s="518">
        <v>42776</v>
      </c>
      <c r="C51" t="s">
        <v>362</v>
      </c>
      <c r="D51" s="520" t="s">
        <v>98</v>
      </c>
      <c r="E51" t="s">
        <v>745</v>
      </c>
      <c r="F51">
        <v>82274</v>
      </c>
      <c r="G51" s="524">
        <v>61025</v>
      </c>
      <c r="H51" s="522">
        <v>4759</v>
      </c>
      <c r="I51" s="524">
        <v>65784</v>
      </c>
    </row>
    <row r="52" spans="2:9" ht="15.75" x14ac:dyDescent="0.25">
      <c r="B52" s="518">
        <v>42767</v>
      </c>
      <c r="C52" s="484" t="s">
        <v>687</v>
      </c>
      <c r="D52" s="520" t="s">
        <v>98</v>
      </c>
      <c r="E52" t="s">
        <v>745</v>
      </c>
      <c r="F52">
        <v>63127</v>
      </c>
      <c r="G52" s="524">
        <v>64636</v>
      </c>
      <c r="H52" s="524">
        <v>4600</v>
      </c>
      <c r="I52" s="524">
        <v>69236</v>
      </c>
    </row>
    <row r="53" spans="2:9" ht="15.75" x14ac:dyDescent="0.25">
      <c r="B53" s="518">
        <v>42797</v>
      </c>
      <c r="C53" t="s">
        <v>689</v>
      </c>
      <c r="D53" s="520" t="s">
        <v>98</v>
      </c>
      <c r="E53" t="s">
        <v>745</v>
      </c>
      <c r="F53" s="484">
        <v>9358</v>
      </c>
      <c r="G53" s="524">
        <v>76900</v>
      </c>
      <c r="H53" s="524">
        <v>14200</v>
      </c>
      <c r="I53" s="524">
        <v>91100</v>
      </c>
    </row>
    <row r="54" spans="2:9" ht="15.75" x14ac:dyDescent="0.25">
      <c r="B54" s="518">
        <v>42815</v>
      </c>
      <c r="C54" t="s">
        <v>689</v>
      </c>
      <c r="D54" s="520" t="s">
        <v>98</v>
      </c>
      <c r="E54" t="s">
        <v>745</v>
      </c>
      <c r="F54">
        <v>22412</v>
      </c>
      <c r="G54" s="524">
        <v>18011</v>
      </c>
      <c r="H54" s="522">
        <v>1189</v>
      </c>
      <c r="I54" s="524">
        <v>19200</v>
      </c>
    </row>
    <row r="55" spans="2:9" ht="15.75" x14ac:dyDescent="0.25">
      <c r="B55" s="518">
        <v>42818</v>
      </c>
      <c r="C55" t="s">
        <v>689</v>
      </c>
      <c r="D55" s="520" t="s">
        <v>98</v>
      </c>
      <c r="E55" t="s">
        <v>745</v>
      </c>
      <c r="F55">
        <v>24755</v>
      </c>
      <c r="G55" s="524">
        <v>36042</v>
      </c>
      <c r="H55" s="522">
        <v>2306</v>
      </c>
      <c r="I55" s="524">
        <v>38350</v>
      </c>
    </row>
    <row r="56" spans="2:9" ht="15.75" x14ac:dyDescent="0.25">
      <c r="B56" s="518">
        <v>43091</v>
      </c>
      <c r="C56" t="s">
        <v>725</v>
      </c>
      <c r="D56" s="520" t="s">
        <v>494</v>
      </c>
      <c r="E56" s="484" t="s">
        <v>745</v>
      </c>
      <c r="G56" s="524">
        <v>44000</v>
      </c>
      <c r="I56" s="524">
        <v>44000</v>
      </c>
    </row>
    <row r="57" spans="2:9" ht="15.75" x14ac:dyDescent="0.25">
      <c r="B57" s="518"/>
      <c r="D57" s="520"/>
      <c r="E57" s="484"/>
      <c r="G57" s="525">
        <f>SUM(G50:G56)</f>
        <v>303064</v>
      </c>
      <c r="H57" s="525">
        <f t="shared" ref="H57:I57" si="1">SUM(H50:H56)</f>
        <v>27054</v>
      </c>
      <c r="I57" s="525">
        <f t="shared" si="1"/>
        <v>330120</v>
      </c>
    </row>
    <row r="59" spans="2:9" ht="15.75" x14ac:dyDescent="0.25">
      <c r="B59" s="518">
        <v>42890</v>
      </c>
      <c r="C59" t="s">
        <v>697</v>
      </c>
      <c r="D59" s="520" t="s">
        <v>698</v>
      </c>
      <c r="E59" s="484" t="s">
        <v>260</v>
      </c>
      <c r="F59">
        <v>201073</v>
      </c>
      <c r="G59" s="524">
        <v>40000</v>
      </c>
      <c r="I59" s="524">
        <v>40000</v>
      </c>
    </row>
    <row r="60" spans="2:9" ht="15.75" x14ac:dyDescent="0.25">
      <c r="B60" s="518"/>
      <c r="D60" s="520"/>
      <c r="E60" s="484"/>
      <c r="G60" s="524"/>
      <c r="I60" s="524"/>
    </row>
    <row r="61" spans="2:9" ht="15.75" x14ac:dyDescent="0.25">
      <c r="B61" s="518">
        <v>42856</v>
      </c>
      <c r="C61" t="s">
        <v>695</v>
      </c>
      <c r="D61" s="520" t="s">
        <v>520</v>
      </c>
      <c r="E61" s="484" t="s">
        <v>752</v>
      </c>
      <c r="G61" s="524">
        <v>40000</v>
      </c>
      <c r="I61" s="524">
        <v>40000</v>
      </c>
    </row>
    <row r="62" spans="2:9" ht="15.75" x14ac:dyDescent="0.25">
      <c r="B62" s="518">
        <v>43068</v>
      </c>
      <c r="C62" t="s">
        <v>718</v>
      </c>
      <c r="D62" s="520" t="s">
        <v>79</v>
      </c>
      <c r="E62" s="484" t="s">
        <v>752</v>
      </c>
      <c r="G62" s="524">
        <v>104202</v>
      </c>
      <c r="H62" s="522">
        <v>19796</v>
      </c>
      <c r="I62" s="524">
        <v>124000</v>
      </c>
    </row>
    <row r="63" spans="2:9" ht="15.75" x14ac:dyDescent="0.25">
      <c r="B63" s="518">
        <v>43068</v>
      </c>
      <c r="C63" t="s">
        <v>719</v>
      </c>
      <c r="D63" s="520" t="s">
        <v>102</v>
      </c>
      <c r="E63" s="484" t="s">
        <v>752</v>
      </c>
      <c r="G63" s="524">
        <v>28991</v>
      </c>
      <c r="H63" s="522">
        <v>5509</v>
      </c>
      <c r="I63" s="524">
        <v>34500</v>
      </c>
    </row>
    <row r="64" spans="2:9" ht="15.75" x14ac:dyDescent="0.25">
      <c r="B64" s="518">
        <v>43068</v>
      </c>
      <c r="C64" t="s">
        <v>722</v>
      </c>
      <c r="D64" s="520" t="s">
        <v>723</v>
      </c>
      <c r="E64" s="484" t="s">
        <v>752</v>
      </c>
      <c r="F64">
        <v>25225</v>
      </c>
      <c r="G64" s="524">
        <v>55462</v>
      </c>
      <c r="H64" s="522">
        <v>10538</v>
      </c>
      <c r="I64" s="524">
        <v>66000</v>
      </c>
    </row>
    <row r="65" spans="1:9" ht="15.75" x14ac:dyDescent="0.25">
      <c r="B65" s="518">
        <v>43096</v>
      </c>
      <c r="C65" t="s">
        <v>719</v>
      </c>
      <c r="D65" s="520" t="s">
        <v>102</v>
      </c>
      <c r="E65" s="484" t="s">
        <v>752</v>
      </c>
      <c r="F65">
        <v>1919</v>
      </c>
      <c r="G65" s="524">
        <v>33545</v>
      </c>
      <c r="H65" s="522">
        <v>6375</v>
      </c>
      <c r="I65" s="524">
        <v>39920</v>
      </c>
    </row>
    <row r="66" spans="1:9" ht="15.75" x14ac:dyDescent="0.25">
      <c r="B66" s="518"/>
      <c r="D66" s="520"/>
      <c r="E66" s="484"/>
      <c r="G66" s="525">
        <f>SUM(G61:G65)</f>
        <v>262200</v>
      </c>
      <c r="H66" s="525">
        <f t="shared" ref="H66:I66" si="2">SUM(H61:H65)</f>
        <v>42218</v>
      </c>
      <c r="I66" s="525">
        <f t="shared" si="2"/>
        <v>304420</v>
      </c>
    </row>
    <row r="67" spans="1:9" ht="15.75" x14ac:dyDescent="0.25">
      <c r="B67" s="518"/>
      <c r="D67" s="520"/>
      <c r="E67" s="484"/>
      <c r="G67" s="524"/>
      <c r="I67" s="524"/>
    </row>
    <row r="68" spans="1:9" ht="15.75" x14ac:dyDescent="0.25">
      <c r="B68" s="518">
        <v>42851</v>
      </c>
      <c r="C68" t="s">
        <v>64</v>
      </c>
      <c r="D68" s="520" t="s">
        <v>99</v>
      </c>
      <c r="E68" s="484" t="s">
        <v>99</v>
      </c>
      <c r="G68" s="524">
        <v>5200</v>
      </c>
      <c r="I68" s="524">
        <v>5200</v>
      </c>
    </row>
    <row r="69" spans="1:9" ht="18" x14ac:dyDescent="0.25">
      <c r="A69" s="486"/>
      <c r="B69" s="515">
        <v>42758</v>
      </c>
      <c r="C69" s="516" t="s">
        <v>64</v>
      </c>
      <c r="D69" s="521" t="s">
        <v>99</v>
      </c>
      <c r="E69" s="516" t="s">
        <v>743</v>
      </c>
      <c r="F69" s="517"/>
      <c r="G69" s="526">
        <v>5200</v>
      </c>
      <c r="H69" s="527"/>
      <c r="I69" s="529">
        <v>5200</v>
      </c>
    </row>
    <row r="70" spans="1:9" ht="15.75" x14ac:dyDescent="0.25">
      <c r="B70" s="518">
        <v>42822</v>
      </c>
      <c r="C70" t="s">
        <v>64</v>
      </c>
      <c r="D70" s="520" t="s">
        <v>99</v>
      </c>
      <c r="E70" s="516" t="s">
        <v>743</v>
      </c>
      <c r="G70" s="524">
        <v>85200</v>
      </c>
      <c r="I70" s="524">
        <v>85200</v>
      </c>
    </row>
    <row r="71" spans="1:9" ht="15.75" x14ac:dyDescent="0.25">
      <c r="B71" s="518">
        <v>43033</v>
      </c>
      <c r="C71" t="s">
        <v>64</v>
      </c>
      <c r="D71" s="520" t="s">
        <v>99</v>
      </c>
      <c r="E71" s="519" t="s">
        <v>743</v>
      </c>
      <c r="G71" s="524">
        <v>5200</v>
      </c>
      <c r="I71" s="524">
        <v>5200</v>
      </c>
    </row>
    <row r="72" spans="1:9" ht="15.75" x14ac:dyDescent="0.25">
      <c r="B72" s="518"/>
      <c r="D72" s="520"/>
      <c r="E72" s="519"/>
      <c r="G72" s="525">
        <f>SUM(G68:G71)</f>
        <v>100800</v>
      </c>
      <c r="H72" s="525">
        <f t="shared" ref="H72:I72" si="3">SUM(H68:H71)</f>
        <v>0</v>
      </c>
      <c r="I72" s="525">
        <f t="shared" si="3"/>
        <v>100800</v>
      </c>
    </row>
    <row r="73" spans="1:9" ht="15.75" x14ac:dyDescent="0.25">
      <c r="B73" s="518"/>
      <c r="D73" s="520"/>
      <c r="E73" s="519"/>
      <c r="G73" s="524"/>
      <c r="I73" s="524"/>
    </row>
    <row r="74" spans="1:9" ht="15.75" x14ac:dyDescent="0.25">
      <c r="B74" s="518">
        <v>43010</v>
      </c>
      <c r="C74" t="s">
        <v>717</v>
      </c>
      <c r="D74" s="520" t="s">
        <v>509</v>
      </c>
      <c r="E74" s="484" t="s">
        <v>509</v>
      </c>
      <c r="F74">
        <v>934083</v>
      </c>
      <c r="G74" s="524">
        <v>140630</v>
      </c>
      <c r="I74" s="524">
        <v>140630</v>
      </c>
    </row>
    <row r="75" spans="1:9" ht="15.75" x14ac:dyDescent="0.25">
      <c r="B75" s="518"/>
      <c r="D75" s="520"/>
      <c r="E75" s="484"/>
      <c r="G75" s="524"/>
      <c r="I75" s="524"/>
    </row>
    <row r="76" spans="1:9" ht="15.75" x14ac:dyDescent="0.25">
      <c r="B76" s="518">
        <v>42840</v>
      </c>
      <c r="C76" t="s">
        <v>628</v>
      </c>
      <c r="D76" s="520" t="s">
        <v>98</v>
      </c>
      <c r="E76" s="484" t="s">
        <v>98</v>
      </c>
      <c r="G76" s="524">
        <v>17000</v>
      </c>
      <c r="I76" s="524">
        <f>+G76+H76</f>
        <v>17000</v>
      </c>
    </row>
    <row r="77" spans="1:9" ht="15.75" x14ac:dyDescent="0.25">
      <c r="B77" s="518">
        <v>42830</v>
      </c>
      <c r="C77" t="s">
        <v>689</v>
      </c>
      <c r="D77" s="520" t="s">
        <v>98</v>
      </c>
      <c r="E77" s="484" t="s">
        <v>98</v>
      </c>
      <c r="F77">
        <v>33116</v>
      </c>
      <c r="G77" s="524">
        <v>26583</v>
      </c>
      <c r="H77" s="522">
        <v>2365</v>
      </c>
      <c r="I77" s="524">
        <f t="shared" ref="I77:I81" si="4">+G77+H77</f>
        <v>28948</v>
      </c>
    </row>
    <row r="78" spans="1:9" ht="15.75" x14ac:dyDescent="0.25">
      <c r="B78" s="518">
        <v>42830</v>
      </c>
      <c r="C78" t="s">
        <v>395</v>
      </c>
      <c r="D78" s="520" t="s">
        <v>98</v>
      </c>
      <c r="E78" s="484" t="s">
        <v>98</v>
      </c>
      <c r="F78">
        <v>83342</v>
      </c>
      <c r="G78" s="524">
        <v>20000</v>
      </c>
      <c r="I78" s="524">
        <f t="shared" si="4"/>
        <v>20000</v>
      </c>
    </row>
    <row r="79" spans="1:9" ht="15.75" x14ac:dyDescent="0.25">
      <c r="B79" s="518">
        <v>42829</v>
      </c>
      <c r="C79" s="484" t="s">
        <v>689</v>
      </c>
      <c r="D79" s="520" t="s">
        <v>98</v>
      </c>
      <c r="E79" s="484" t="s">
        <v>98</v>
      </c>
      <c r="F79">
        <v>32306</v>
      </c>
      <c r="G79" s="524">
        <v>128746</v>
      </c>
      <c r="H79" s="524">
        <v>12203</v>
      </c>
      <c r="I79" s="524">
        <f t="shared" si="4"/>
        <v>140949</v>
      </c>
    </row>
    <row r="80" spans="1:9" ht="15.75" x14ac:dyDescent="0.25">
      <c r="B80" s="518">
        <v>42855</v>
      </c>
      <c r="C80" t="s">
        <v>497</v>
      </c>
      <c r="D80" s="520" t="s">
        <v>98</v>
      </c>
      <c r="E80" s="484" t="s">
        <v>98</v>
      </c>
      <c r="F80">
        <v>2653</v>
      </c>
      <c r="G80" s="524">
        <v>137795</v>
      </c>
      <c r="H80" s="522">
        <v>14505</v>
      </c>
      <c r="I80" s="524">
        <f t="shared" si="4"/>
        <v>152300</v>
      </c>
    </row>
    <row r="81" spans="2:9" ht="15.75" x14ac:dyDescent="0.25">
      <c r="B81" s="518">
        <v>42881</v>
      </c>
      <c r="C81" t="s">
        <v>497</v>
      </c>
      <c r="D81" s="520" t="s">
        <v>98</v>
      </c>
      <c r="E81" s="484" t="s">
        <v>98</v>
      </c>
      <c r="G81" s="524">
        <v>41975</v>
      </c>
      <c r="H81" s="522">
        <v>1625</v>
      </c>
      <c r="I81" s="524">
        <f t="shared" si="4"/>
        <v>43600</v>
      </c>
    </row>
    <row r="82" spans="2:9" ht="15.75" x14ac:dyDescent="0.25">
      <c r="B82" s="518"/>
      <c r="D82" s="520"/>
      <c r="E82" s="484"/>
      <c r="G82" s="525">
        <f>SUM(G76:G81)</f>
        <v>372099</v>
      </c>
      <c r="H82" s="525">
        <f t="shared" ref="H82:I82" si="5">SUM(H76:H81)</f>
        <v>30698</v>
      </c>
      <c r="I82" s="525">
        <f t="shared" si="5"/>
        <v>402797</v>
      </c>
    </row>
    <row r="83" spans="2:9" ht="15.75" x14ac:dyDescent="0.25">
      <c r="B83" s="518"/>
      <c r="D83" s="520"/>
      <c r="E83" s="484"/>
      <c r="G83" s="524"/>
      <c r="I83" s="524"/>
    </row>
    <row r="84" spans="2:9" ht="15.75" x14ac:dyDescent="0.25">
      <c r="B84" s="518">
        <v>42754</v>
      </c>
      <c r="C84" t="s">
        <v>684</v>
      </c>
      <c r="D84" s="520" t="s">
        <v>501</v>
      </c>
      <c r="E84" t="s">
        <v>744</v>
      </c>
      <c r="F84" s="484">
        <v>715460</v>
      </c>
      <c r="G84" s="524">
        <v>873977</v>
      </c>
      <c r="I84" s="524">
        <v>873977</v>
      </c>
    </row>
    <row r="85" spans="2:9" ht="15.75" x14ac:dyDescent="0.25">
      <c r="B85" s="518">
        <v>42784</v>
      </c>
      <c r="C85" t="s">
        <v>500</v>
      </c>
      <c r="D85" s="520" t="s">
        <v>501</v>
      </c>
      <c r="E85" t="s">
        <v>744</v>
      </c>
      <c r="F85" s="484">
        <v>901531</v>
      </c>
      <c r="G85" s="524">
        <v>50000</v>
      </c>
      <c r="I85" s="524">
        <v>50000</v>
      </c>
    </row>
    <row r="86" spans="2:9" ht="15.75" x14ac:dyDescent="0.25">
      <c r="B86" s="518">
        <v>42811</v>
      </c>
      <c r="C86" t="s">
        <v>690</v>
      </c>
      <c r="D86" s="520" t="s">
        <v>501</v>
      </c>
      <c r="E86" t="s">
        <v>744</v>
      </c>
      <c r="G86" s="524">
        <v>50000</v>
      </c>
      <c r="I86" s="524">
        <v>50000</v>
      </c>
    </row>
    <row r="87" spans="2:9" ht="15.75" x14ac:dyDescent="0.25">
      <c r="B87" s="518">
        <v>42797</v>
      </c>
      <c r="C87" t="s">
        <v>690</v>
      </c>
      <c r="D87" s="520" t="s">
        <v>501</v>
      </c>
      <c r="E87" t="s">
        <v>744</v>
      </c>
      <c r="G87" s="524">
        <v>106000</v>
      </c>
      <c r="I87" s="524">
        <v>106000</v>
      </c>
    </row>
    <row r="88" spans="2:9" ht="15.75" x14ac:dyDescent="0.25">
      <c r="B88" s="518">
        <v>42829</v>
      </c>
      <c r="C88" t="s">
        <v>690</v>
      </c>
      <c r="D88" s="520" t="s">
        <v>501</v>
      </c>
      <c r="E88" t="s">
        <v>744</v>
      </c>
      <c r="G88" s="524">
        <v>106000</v>
      </c>
      <c r="I88" s="524">
        <v>106000</v>
      </c>
    </row>
    <row r="89" spans="2:9" ht="15.75" x14ac:dyDescent="0.25">
      <c r="B89" s="518">
        <v>42863</v>
      </c>
      <c r="C89" t="s">
        <v>694</v>
      </c>
      <c r="D89" s="520" t="s">
        <v>501</v>
      </c>
      <c r="E89" s="484" t="s">
        <v>744</v>
      </c>
      <c r="G89" s="524">
        <v>500000</v>
      </c>
      <c r="I89" s="524">
        <v>500000</v>
      </c>
    </row>
    <row r="90" spans="2:9" ht="15.75" x14ac:dyDescent="0.25">
      <c r="B90" s="518">
        <v>43018</v>
      </c>
      <c r="C90" t="s">
        <v>712</v>
      </c>
      <c r="D90" s="520" t="s">
        <v>512</v>
      </c>
      <c r="E90" s="484" t="s">
        <v>744</v>
      </c>
      <c r="G90" s="524">
        <v>2900</v>
      </c>
      <c r="I90" s="524">
        <v>2900</v>
      </c>
    </row>
    <row r="91" spans="2:9" ht="15.75" x14ac:dyDescent="0.25">
      <c r="B91" s="518">
        <v>43015</v>
      </c>
      <c r="C91" t="s">
        <v>712</v>
      </c>
      <c r="D91" s="520" t="s">
        <v>512</v>
      </c>
      <c r="E91" s="484" t="s">
        <v>744</v>
      </c>
      <c r="G91" s="524">
        <v>2900</v>
      </c>
      <c r="I91" s="524">
        <v>2900</v>
      </c>
    </row>
    <row r="92" spans="2:9" ht="15.75" x14ac:dyDescent="0.25">
      <c r="B92" s="518">
        <v>43022</v>
      </c>
      <c r="C92" t="s">
        <v>712</v>
      </c>
      <c r="D92" s="520" t="s">
        <v>512</v>
      </c>
      <c r="E92" s="484" t="s">
        <v>744</v>
      </c>
      <c r="G92" s="524">
        <v>2900</v>
      </c>
      <c r="I92" s="524">
        <v>2900</v>
      </c>
    </row>
    <row r="93" spans="2:9" ht="15.75" x14ac:dyDescent="0.25">
      <c r="B93" s="518">
        <v>43053</v>
      </c>
      <c r="C93" t="s">
        <v>484</v>
      </c>
      <c r="D93" s="520" t="s">
        <v>724</v>
      </c>
      <c r="E93" s="484" t="s">
        <v>744</v>
      </c>
      <c r="G93" s="524">
        <v>5200</v>
      </c>
      <c r="I93" s="524">
        <v>5200</v>
      </c>
    </row>
    <row r="94" spans="2:9" ht="15.75" x14ac:dyDescent="0.25">
      <c r="B94" s="518">
        <v>43077</v>
      </c>
      <c r="C94" t="s">
        <v>500</v>
      </c>
      <c r="D94" s="520" t="s">
        <v>501</v>
      </c>
      <c r="E94" s="484" t="s">
        <v>744</v>
      </c>
      <c r="G94" s="524">
        <v>50000</v>
      </c>
      <c r="I94" s="524">
        <v>50000</v>
      </c>
    </row>
    <row r="95" spans="2:9" ht="15.75" x14ac:dyDescent="0.25">
      <c r="B95" s="518">
        <v>43096</v>
      </c>
      <c r="C95" t="s">
        <v>500</v>
      </c>
      <c r="D95" s="520" t="s">
        <v>501</v>
      </c>
      <c r="E95" s="484" t="s">
        <v>744</v>
      </c>
      <c r="G95" s="524">
        <v>44000</v>
      </c>
      <c r="I95" s="524">
        <v>44000</v>
      </c>
    </row>
    <row r="96" spans="2:9" ht="15.75" x14ac:dyDescent="0.25">
      <c r="B96" s="518"/>
      <c r="D96" s="520"/>
      <c r="E96" s="484"/>
      <c r="G96" s="524"/>
      <c r="I96" s="524"/>
    </row>
    <row r="97" spans="2:9" ht="15.75" x14ac:dyDescent="0.25">
      <c r="B97" s="518">
        <v>42783</v>
      </c>
      <c r="C97" s="484" t="s">
        <v>688</v>
      </c>
      <c r="D97" s="520" t="s">
        <v>104</v>
      </c>
      <c r="E97" s="484" t="s">
        <v>104</v>
      </c>
      <c r="G97" s="524">
        <v>3000</v>
      </c>
      <c r="I97" s="524">
        <f>+G97+H97</f>
        <v>3000</v>
      </c>
    </row>
    <row r="98" spans="2:9" ht="15.75" x14ac:dyDescent="0.25">
      <c r="B98" s="518">
        <v>42845</v>
      </c>
      <c r="C98" t="s">
        <v>574</v>
      </c>
      <c r="D98" s="520" t="s">
        <v>104</v>
      </c>
      <c r="E98" t="s">
        <v>104</v>
      </c>
      <c r="G98" s="524">
        <v>3750</v>
      </c>
      <c r="I98" s="524">
        <f t="shared" ref="I98:I108" si="6">+G98+H98</f>
        <v>3750</v>
      </c>
    </row>
    <row r="99" spans="2:9" ht="15.75" x14ac:dyDescent="0.25">
      <c r="B99" s="518">
        <v>42844</v>
      </c>
      <c r="C99" t="s">
        <v>574</v>
      </c>
      <c r="D99" s="520" t="s">
        <v>104</v>
      </c>
      <c r="E99" t="s">
        <v>104</v>
      </c>
      <c r="G99" s="524">
        <v>38950</v>
      </c>
      <c r="I99" s="524">
        <f t="shared" si="6"/>
        <v>38950</v>
      </c>
    </row>
    <row r="100" spans="2:9" ht="15.75" x14ac:dyDescent="0.25">
      <c r="B100" s="518">
        <v>42826</v>
      </c>
      <c r="C100" s="484" t="s">
        <v>692</v>
      </c>
      <c r="D100" s="520" t="s">
        <v>520</v>
      </c>
      <c r="E100" t="s">
        <v>104</v>
      </c>
      <c r="F100">
        <v>30355</v>
      </c>
      <c r="G100" s="524">
        <v>27600</v>
      </c>
      <c r="I100" s="524">
        <f t="shared" si="6"/>
        <v>27600</v>
      </c>
    </row>
    <row r="101" spans="2:9" ht="15.75" x14ac:dyDescent="0.25">
      <c r="B101" s="518">
        <v>42884</v>
      </c>
      <c r="C101" t="s">
        <v>696</v>
      </c>
      <c r="D101" s="520" t="s">
        <v>520</v>
      </c>
      <c r="E101" s="484" t="s">
        <v>104</v>
      </c>
      <c r="F101">
        <v>113</v>
      </c>
      <c r="G101" s="524">
        <v>5000</v>
      </c>
      <c r="I101" s="524">
        <f t="shared" si="6"/>
        <v>5000</v>
      </c>
    </row>
    <row r="102" spans="2:9" ht="15.75" x14ac:dyDescent="0.25">
      <c r="B102" s="518">
        <v>42884</v>
      </c>
      <c r="C102" t="s">
        <v>696</v>
      </c>
      <c r="D102" s="520" t="s">
        <v>520</v>
      </c>
      <c r="E102" s="484" t="s">
        <v>104</v>
      </c>
      <c r="F102">
        <v>73</v>
      </c>
      <c r="G102" s="524">
        <v>71900</v>
      </c>
      <c r="I102" s="524">
        <f t="shared" si="6"/>
        <v>71900</v>
      </c>
    </row>
    <row r="103" spans="2:9" ht="15.75" x14ac:dyDescent="0.25">
      <c r="B103" s="518">
        <v>42863</v>
      </c>
      <c r="C103" t="s">
        <v>574</v>
      </c>
      <c r="D103" s="520" t="s">
        <v>104</v>
      </c>
      <c r="E103" s="484" t="s">
        <v>104</v>
      </c>
      <c r="G103" s="524">
        <v>600</v>
      </c>
      <c r="I103" s="524">
        <f t="shared" si="6"/>
        <v>600</v>
      </c>
    </row>
    <row r="104" spans="2:9" ht="15.75" x14ac:dyDescent="0.25">
      <c r="B104" s="518">
        <v>42901</v>
      </c>
      <c r="C104" t="s">
        <v>574</v>
      </c>
      <c r="D104" s="520" t="s">
        <v>104</v>
      </c>
      <c r="E104" s="484" t="s">
        <v>104</v>
      </c>
      <c r="G104" s="524">
        <v>7900</v>
      </c>
      <c r="I104" s="524">
        <f t="shared" si="6"/>
        <v>7900</v>
      </c>
    </row>
    <row r="105" spans="2:9" ht="15.75" x14ac:dyDescent="0.25">
      <c r="B105" s="518">
        <v>43081</v>
      </c>
      <c r="C105" t="s">
        <v>733</v>
      </c>
      <c r="D105" s="520" t="s">
        <v>104</v>
      </c>
      <c r="E105" s="484" t="s">
        <v>104</v>
      </c>
      <c r="G105" s="524">
        <v>15000</v>
      </c>
      <c r="I105" s="524">
        <f t="shared" si="6"/>
        <v>15000</v>
      </c>
    </row>
    <row r="106" spans="2:9" ht="15.75" x14ac:dyDescent="0.25">
      <c r="B106" s="518">
        <v>43086</v>
      </c>
      <c r="C106" t="s">
        <v>734</v>
      </c>
      <c r="D106" s="520" t="s">
        <v>629</v>
      </c>
      <c r="E106" s="484" t="s">
        <v>104</v>
      </c>
      <c r="G106" s="524">
        <v>19832</v>
      </c>
      <c r="H106" s="522">
        <v>3768</v>
      </c>
      <c r="I106" s="524">
        <f t="shared" si="6"/>
        <v>23600</v>
      </c>
    </row>
    <row r="107" spans="2:9" ht="15.75" x14ac:dyDescent="0.25">
      <c r="B107" s="518">
        <v>43070</v>
      </c>
      <c r="C107" t="s">
        <v>736</v>
      </c>
      <c r="D107" s="520" t="s">
        <v>103</v>
      </c>
      <c r="E107" s="484" t="s">
        <v>104</v>
      </c>
      <c r="F107">
        <v>8932</v>
      </c>
      <c r="G107" s="524">
        <v>3500</v>
      </c>
      <c r="I107" s="524">
        <f t="shared" si="6"/>
        <v>3500</v>
      </c>
    </row>
    <row r="108" spans="2:9" ht="15.75" x14ac:dyDescent="0.25">
      <c r="B108" s="518">
        <v>43092</v>
      </c>
      <c r="C108" t="s">
        <v>729</v>
      </c>
      <c r="D108" s="520" t="s">
        <v>104</v>
      </c>
      <c r="E108" s="484" t="s">
        <v>104</v>
      </c>
      <c r="F108">
        <v>9998</v>
      </c>
      <c r="G108" s="524">
        <v>143000</v>
      </c>
      <c r="I108" s="524">
        <f t="shared" si="6"/>
        <v>143000</v>
      </c>
    </row>
    <row r="109" spans="2:9" ht="15.75" x14ac:dyDescent="0.25">
      <c r="B109" s="518"/>
      <c r="D109" s="520"/>
      <c r="E109" s="484"/>
      <c r="G109" s="525">
        <f>SUM(G97:G108)</f>
        <v>340032</v>
      </c>
      <c r="H109" s="525">
        <f t="shared" ref="H109:I109" si="7">SUM(H97:H108)</f>
        <v>3768</v>
      </c>
      <c r="I109" s="525">
        <f t="shared" si="7"/>
        <v>343800</v>
      </c>
    </row>
    <row r="110" spans="2:9" ht="15.75" x14ac:dyDescent="0.25">
      <c r="B110" s="518"/>
      <c r="D110" s="520"/>
      <c r="E110" s="484"/>
      <c r="G110" s="524"/>
      <c r="I110" s="524"/>
    </row>
    <row r="111" spans="2:9" ht="15.75" x14ac:dyDescent="0.25">
      <c r="B111" s="518">
        <v>42890</v>
      </c>
      <c r="C111" t="s">
        <v>699</v>
      </c>
      <c r="D111" s="520" t="s">
        <v>700</v>
      </c>
      <c r="E111" s="484" t="s">
        <v>700</v>
      </c>
      <c r="G111" s="524">
        <v>7500</v>
      </c>
      <c r="I111" s="524">
        <v>7500</v>
      </c>
    </row>
    <row r="112" spans="2:9" ht="15.75" x14ac:dyDescent="0.25">
      <c r="B112" s="518">
        <v>42890</v>
      </c>
      <c r="C112" t="s">
        <v>702</v>
      </c>
      <c r="D112" s="520" t="s">
        <v>700</v>
      </c>
      <c r="E112" s="484" t="s">
        <v>700</v>
      </c>
      <c r="G112" s="524">
        <v>9300</v>
      </c>
      <c r="I112" s="524">
        <v>9300</v>
      </c>
    </row>
    <row r="113" spans="2:9" ht="15.75" x14ac:dyDescent="0.25">
      <c r="B113" s="518"/>
      <c r="D113" s="520"/>
      <c r="E113" s="484"/>
      <c r="G113" s="525">
        <f>SUM(G111:G112)</f>
        <v>16800</v>
      </c>
      <c r="H113" s="525">
        <f t="shared" ref="H113:I113" si="8">SUM(H111:H112)</f>
        <v>0</v>
      </c>
      <c r="I113" s="525">
        <f t="shared" si="8"/>
        <v>16800</v>
      </c>
    </row>
    <row r="114" spans="2:9" ht="15.75" x14ac:dyDescent="0.25">
      <c r="B114" s="518"/>
      <c r="D114" s="520"/>
      <c r="E114" s="484"/>
      <c r="G114" s="524"/>
      <c r="I114" s="524"/>
    </row>
    <row r="115" spans="2:9" ht="15.75" x14ac:dyDescent="0.25">
      <c r="B115" s="518">
        <v>42892</v>
      </c>
      <c r="C115" s="484" t="s">
        <v>705</v>
      </c>
      <c r="D115" s="520" t="s">
        <v>706</v>
      </c>
      <c r="E115" s="484" t="s">
        <v>754</v>
      </c>
      <c r="G115" s="524">
        <v>5900</v>
      </c>
      <c r="I115" s="524">
        <v>5900</v>
      </c>
    </row>
    <row r="116" spans="2:9" ht="15.75" x14ac:dyDescent="0.25">
      <c r="B116" s="518">
        <v>42918</v>
      </c>
      <c r="C116" t="s">
        <v>709</v>
      </c>
      <c r="D116" s="520" t="s">
        <v>494</v>
      </c>
      <c r="E116" s="484" t="s">
        <v>754</v>
      </c>
      <c r="G116" s="524">
        <v>14000</v>
      </c>
      <c r="I116" s="524">
        <v>14000</v>
      </c>
    </row>
    <row r="117" spans="2:9" ht="15.75" x14ac:dyDescent="0.25">
      <c r="B117" s="518">
        <v>42939</v>
      </c>
      <c r="C117" t="s">
        <v>328</v>
      </c>
      <c r="D117" s="520" t="s">
        <v>706</v>
      </c>
      <c r="E117" s="484" t="s">
        <v>754</v>
      </c>
      <c r="G117" s="524">
        <v>3000</v>
      </c>
      <c r="I117" s="524">
        <v>3000</v>
      </c>
    </row>
    <row r="118" spans="2:9" ht="15.75" x14ac:dyDescent="0.25">
      <c r="B118" s="518">
        <v>43044</v>
      </c>
      <c r="C118" t="s">
        <v>721</v>
      </c>
      <c r="D118" s="520" t="s">
        <v>706</v>
      </c>
      <c r="E118" s="484" t="s">
        <v>754</v>
      </c>
      <c r="G118" s="524">
        <v>3500</v>
      </c>
      <c r="I118" s="524">
        <v>3500</v>
      </c>
    </row>
    <row r="119" spans="2:9" ht="15.75" x14ac:dyDescent="0.25">
      <c r="B119" s="518">
        <v>43067</v>
      </c>
      <c r="C119" t="s">
        <v>327</v>
      </c>
      <c r="D119" s="520" t="s">
        <v>520</v>
      </c>
      <c r="E119" s="484" t="s">
        <v>754</v>
      </c>
      <c r="G119" s="524">
        <v>3200</v>
      </c>
      <c r="I119" s="524">
        <v>3200</v>
      </c>
    </row>
    <row r="120" spans="2:9" ht="15.75" x14ac:dyDescent="0.25">
      <c r="B120" s="518">
        <v>43072</v>
      </c>
      <c r="C120" t="s">
        <v>721</v>
      </c>
      <c r="D120" s="520" t="s">
        <v>706</v>
      </c>
      <c r="E120" s="484" t="s">
        <v>754</v>
      </c>
      <c r="G120" s="524">
        <v>4500</v>
      </c>
      <c r="I120" s="524">
        <v>4500</v>
      </c>
    </row>
    <row r="121" spans="2:9" ht="15.75" x14ac:dyDescent="0.25">
      <c r="B121" s="518"/>
      <c r="D121" s="520"/>
      <c r="E121" s="484"/>
      <c r="G121" s="525">
        <f>SUM(G115:G120)</f>
        <v>34100</v>
      </c>
      <c r="H121" s="525">
        <f t="shared" ref="H121:I121" si="9">SUM(H115:H120)</f>
        <v>0</v>
      </c>
      <c r="I121" s="525">
        <f t="shared" si="9"/>
        <v>34100</v>
      </c>
    </row>
    <row r="122" spans="2:9" ht="15.75" x14ac:dyDescent="0.25">
      <c r="B122" s="518"/>
      <c r="D122" s="520"/>
      <c r="E122" s="484"/>
      <c r="G122" s="524"/>
      <c r="I122" s="524"/>
    </row>
    <row r="123" spans="2:9" ht="15.75" x14ac:dyDescent="0.25">
      <c r="B123" s="518">
        <v>42846</v>
      </c>
      <c r="C123" t="s">
        <v>357</v>
      </c>
      <c r="D123" s="520" t="s">
        <v>512</v>
      </c>
      <c r="E123" s="484" t="s">
        <v>750</v>
      </c>
      <c r="G123" s="524">
        <v>289477</v>
      </c>
      <c r="I123" s="524">
        <v>289477</v>
      </c>
    </row>
    <row r="124" spans="2:9" ht="15.75" x14ac:dyDescent="0.25">
      <c r="B124" s="518">
        <v>42840</v>
      </c>
      <c r="C124" t="s">
        <v>357</v>
      </c>
      <c r="D124" s="520" t="s">
        <v>512</v>
      </c>
      <c r="E124" t="s">
        <v>750</v>
      </c>
      <c r="G124" s="524">
        <v>41557</v>
      </c>
      <c r="I124" s="524">
        <v>41557</v>
      </c>
    </row>
    <row r="125" spans="2:9" ht="15.75" x14ac:dyDescent="0.25">
      <c r="B125" s="518">
        <v>42901</v>
      </c>
      <c r="C125" t="s">
        <v>357</v>
      </c>
      <c r="D125" s="520" t="s">
        <v>512</v>
      </c>
      <c r="E125" s="484" t="s">
        <v>750</v>
      </c>
      <c r="G125" s="524">
        <v>354060</v>
      </c>
      <c r="I125" s="524">
        <v>354060</v>
      </c>
    </row>
    <row r="126" spans="2:9" ht="15.75" x14ac:dyDescent="0.25">
      <c r="B126" s="518">
        <v>42921</v>
      </c>
      <c r="C126" t="s">
        <v>357</v>
      </c>
      <c r="D126" s="520" t="s">
        <v>708</v>
      </c>
      <c r="E126" s="484" t="s">
        <v>750</v>
      </c>
      <c r="G126" s="524">
        <v>308960</v>
      </c>
      <c r="I126" s="524">
        <v>308960</v>
      </c>
    </row>
    <row r="127" spans="2:9" ht="15.75" x14ac:dyDescent="0.25">
      <c r="B127" s="518">
        <v>42921</v>
      </c>
      <c r="C127" t="s">
        <v>357</v>
      </c>
      <c r="D127" s="520" t="s">
        <v>710</v>
      </c>
      <c r="E127" s="484" t="s">
        <v>750</v>
      </c>
      <c r="G127" s="524">
        <v>60140</v>
      </c>
      <c r="I127" s="524">
        <v>60140</v>
      </c>
    </row>
    <row r="128" spans="2:9" ht="15.75" x14ac:dyDescent="0.25">
      <c r="B128" s="518">
        <v>43028</v>
      </c>
      <c r="C128" t="s">
        <v>357</v>
      </c>
      <c r="D128" s="520" t="s">
        <v>512</v>
      </c>
      <c r="E128" s="484" t="s">
        <v>750</v>
      </c>
      <c r="G128" s="524">
        <v>264996</v>
      </c>
      <c r="I128" s="524">
        <v>264996</v>
      </c>
    </row>
    <row r="129" spans="2:9" ht="15.75" x14ac:dyDescent="0.25">
      <c r="B129" s="518">
        <v>43043</v>
      </c>
      <c r="C129" t="s">
        <v>357</v>
      </c>
      <c r="D129" s="520" t="s">
        <v>512</v>
      </c>
      <c r="E129" s="484" t="s">
        <v>750</v>
      </c>
      <c r="G129" s="524">
        <v>246617</v>
      </c>
      <c r="I129" s="524">
        <v>246617</v>
      </c>
    </row>
    <row r="130" spans="2:9" ht="15.75" x14ac:dyDescent="0.25">
      <c r="B130" s="518"/>
      <c r="D130" s="520"/>
      <c r="E130" s="484"/>
      <c r="G130" s="525">
        <f>SUM(G123:G129)</f>
        <v>1565807</v>
      </c>
      <c r="H130" s="525">
        <f t="shared" ref="H130:I130" si="10">SUM(H123:H129)</f>
        <v>0</v>
      </c>
      <c r="I130" s="525">
        <f t="shared" si="10"/>
        <v>1565807</v>
      </c>
    </row>
    <row r="131" spans="2:9" ht="15.75" x14ac:dyDescent="0.25">
      <c r="B131" s="518"/>
      <c r="D131" s="520"/>
      <c r="E131" s="484"/>
      <c r="G131" s="524"/>
      <c r="I131" s="524"/>
    </row>
    <row r="132" spans="2:9" ht="15.75" x14ac:dyDescent="0.25">
      <c r="B132" s="518"/>
      <c r="D132" s="520"/>
      <c r="E132" s="484"/>
      <c r="G132" s="524"/>
      <c r="I132" s="524"/>
    </row>
    <row r="133" spans="2:9" ht="15.75" x14ac:dyDescent="0.25">
      <c r="B133" s="518">
        <v>42745</v>
      </c>
      <c r="C133" s="484" t="s">
        <v>362</v>
      </c>
      <c r="D133" s="520" t="s">
        <v>521</v>
      </c>
      <c r="E133" s="484" t="s">
        <v>746</v>
      </c>
      <c r="F133" s="484">
        <v>666038</v>
      </c>
      <c r="G133" s="524">
        <v>10000</v>
      </c>
      <c r="I133" s="524">
        <v>10000</v>
      </c>
    </row>
    <row r="134" spans="2:9" ht="15.75" x14ac:dyDescent="0.25">
      <c r="B134" s="518">
        <v>42765</v>
      </c>
      <c r="C134" s="484" t="s">
        <v>685</v>
      </c>
      <c r="D134" s="520" t="s">
        <v>521</v>
      </c>
      <c r="E134" s="484" t="s">
        <v>746</v>
      </c>
      <c r="F134" s="484"/>
      <c r="G134" s="524">
        <v>10000</v>
      </c>
      <c r="I134" s="522">
        <v>10000</v>
      </c>
    </row>
    <row r="135" spans="2:9" ht="15.75" x14ac:dyDescent="0.25">
      <c r="B135" s="518">
        <v>42766</v>
      </c>
      <c r="C135" t="s">
        <v>685</v>
      </c>
      <c r="D135" s="520" t="s">
        <v>512</v>
      </c>
      <c r="E135" s="484" t="s">
        <v>746</v>
      </c>
      <c r="G135" s="524">
        <v>108000</v>
      </c>
      <c r="I135" s="524">
        <v>108000</v>
      </c>
    </row>
    <row r="136" spans="2:9" ht="15.75" x14ac:dyDescent="0.25">
      <c r="B136" s="518">
        <v>42782</v>
      </c>
      <c r="C136" t="s">
        <v>685</v>
      </c>
      <c r="D136" s="520" t="s">
        <v>521</v>
      </c>
      <c r="E136" s="484" t="s">
        <v>746</v>
      </c>
      <c r="G136" s="524">
        <v>5000</v>
      </c>
      <c r="I136" s="524">
        <v>5000</v>
      </c>
    </row>
    <row r="137" spans="2:9" ht="15.75" x14ac:dyDescent="0.25">
      <c r="B137" s="518">
        <v>42910</v>
      </c>
      <c r="C137" t="s">
        <v>685</v>
      </c>
      <c r="D137" s="520" t="s">
        <v>521</v>
      </c>
      <c r="E137" s="484" t="s">
        <v>746</v>
      </c>
      <c r="G137" s="524">
        <v>3000</v>
      </c>
      <c r="I137" s="524">
        <v>3000</v>
      </c>
    </row>
    <row r="138" spans="2:9" ht="15.75" x14ac:dyDescent="0.25">
      <c r="B138" s="518">
        <v>42922</v>
      </c>
      <c r="C138" t="s">
        <v>685</v>
      </c>
      <c r="D138" s="520" t="s">
        <v>521</v>
      </c>
      <c r="E138" s="484" t="s">
        <v>746</v>
      </c>
      <c r="G138" s="524">
        <v>10000</v>
      </c>
      <c r="I138" s="524">
        <v>10000</v>
      </c>
    </row>
    <row r="139" spans="2:9" ht="15.75" x14ac:dyDescent="0.25">
      <c r="B139" s="518">
        <v>42942</v>
      </c>
      <c r="C139" t="s">
        <v>352</v>
      </c>
      <c r="D139" s="520" t="s">
        <v>521</v>
      </c>
      <c r="E139" s="484" t="s">
        <v>746</v>
      </c>
      <c r="G139" s="524">
        <v>10000</v>
      </c>
      <c r="I139" s="524">
        <v>10000</v>
      </c>
    </row>
    <row r="140" spans="2:9" ht="15.75" x14ac:dyDescent="0.25">
      <c r="B140" s="518">
        <v>42977</v>
      </c>
      <c r="C140" t="s">
        <v>685</v>
      </c>
      <c r="D140" s="520" t="s">
        <v>521</v>
      </c>
      <c r="E140" s="484" t="s">
        <v>746</v>
      </c>
      <c r="G140" s="524">
        <v>15000</v>
      </c>
      <c r="I140" s="524">
        <v>15000</v>
      </c>
    </row>
    <row r="141" spans="2:9" ht="15.75" x14ac:dyDescent="0.25">
      <c r="B141" s="518">
        <v>43007</v>
      </c>
      <c r="C141" t="s">
        <v>685</v>
      </c>
      <c r="D141" s="520" t="s">
        <v>521</v>
      </c>
      <c r="E141" s="484" t="s">
        <v>746</v>
      </c>
      <c r="G141" s="524">
        <v>3000</v>
      </c>
      <c r="I141" s="524">
        <v>3000</v>
      </c>
    </row>
    <row r="142" spans="2:9" ht="15.75" x14ac:dyDescent="0.25">
      <c r="B142" s="518">
        <v>43033</v>
      </c>
      <c r="C142" t="s">
        <v>713</v>
      </c>
      <c r="D142" s="520" t="s">
        <v>714</v>
      </c>
      <c r="E142" s="484" t="s">
        <v>746</v>
      </c>
      <c r="G142" s="524">
        <v>5000</v>
      </c>
      <c r="I142" s="524">
        <v>5000</v>
      </c>
    </row>
    <row r="143" spans="2:9" ht="15.75" x14ac:dyDescent="0.25">
      <c r="B143" s="518">
        <v>43032</v>
      </c>
      <c r="C143" t="s">
        <v>715</v>
      </c>
      <c r="D143" s="520" t="s">
        <v>716</v>
      </c>
      <c r="E143" s="484" t="s">
        <v>746</v>
      </c>
      <c r="G143" s="524">
        <v>80366</v>
      </c>
      <c r="I143" s="524">
        <v>80366</v>
      </c>
    </row>
    <row r="144" spans="2:9" ht="15.75" x14ac:dyDescent="0.25">
      <c r="B144" s="518">
        <v>43047</v>
      </c>
      <c r="C144" t="s">
        <v>685</v>
      </c>
      <c r="D144" s="520" t="s">
        <v>726</v>
      </c>
      <c r="E144" s="484" t="s">
        <v>746</v>
      </c>
      <c r="G144" s="524">
        <v>4000</v>
      </c>
      <c r="I144" s="524">
        <v>4000</v>
      </c>
    </row>
    <row r="145" spans="2:9" ht="15.75" x14ac:dyDescent="0.25">
      <c r="B145" s="518">
        <v>43091</v>
      </c>
      <c r="C145" t="s">
        <v>737</v>
      </c>
      <c r="D145" s="520" t="s">
        <v>521</v>
      </c>
      <c r="E145" s="484" t="s">
        <v>746</v>
      </c>
    </row>
    <row r="146" spans="2:9" ht="15.75" x14ac:dyDescent="0.25">
      <c r="B146" s="518"/>
      <c r="D146" s="520"/>
      <c r="E146" s="484"/>
      <c r="G146" s="531">
        <f>SUM(G133:G145)</f>
        <v>263366</v>
      </c>
      <c r="H146" s="531">
        <f t="shared" ref="H146:I146" si="11">SUM(H133:H145)</f>
        <v>0</v>
      </c>
      <c r="I146" s="531">
        <f t="shared" si="11"/>
        <v>263366</v>
      </c>
    </row>
    <row r="147" spans="2:9" ht="15.75" x14ac:dyDescent="0.25">
      <c r="B147" s="518"/>
      <c r="D147" s="520"/>
      <c r="E147" s="484"/>
    </row>
    <row r="148" spans="2:9" ht="15.75" x14ac:dyDescent="0.25">
      <c r="B148" s="518">
        <v>42856</v>
      </c>
      <c r="C148" t="s">
        <v>384</v>
      </c>
      <c r="D148" s="520" t="s">
        <v>512</v>
      </c>
      <c r="E148" s="484" t="s">
        <v>748</v>
      </c>
      <c r="G148" s="524">
        <v>49760</v>
      </c>
      <c r="I148" s="524">
        <v>49760</v>
      </c>
    </row>
    <row r="149" spans="2:9" ht="15.75" x14ac:dyDescent="0.25">
      <c r="B149" s="518">
        <v>42885</v>
      </c>
      <c r="C149" t="s">
        <v>384</v>
      </c>
      <c r="D149" s="520" t="s">
        <v>512</v>
      </c>
      <c r="E149" t="s">
        <v>748</v>
      </c>
      <c r="G149" s="524">
        <v>51250</v>
      </c>
      <c r="I149" s="524">
        <v>51250</v>
      </c>
    </row>
    <row r="150" spans="2:9" ht="15.75" x14ac:dyDescent="0.25">
      <c r="B150" s="518">
        <v>42920</v>
      </c>
      <c r="C150" t="s">
        <v>384</v>
      </c>
      <c r="D150" s="520" t="s">
        <v>512</v>
      </c>
      <c r="E150" s="484" t="s">
        <v>748</v>
      </c>
      <c r="G150" s="524">
        <v>66790</v>
      </c>
      <c r="I150" s="524">
        <v>66790</v>
      </c>
    </row>
    <row r="151" spans="2:9" ht="15.75" x14ac:dyDescent="0.25">
      <c r="B151" s="518">
        <v>42955</v>
      </c>
      <c r="C151" t="s">
        <v>384</v>
      </c>
      <c r="D151" s="520" t="s">
        <v>512</v>
      </c>
      <c r="E151" s="484" t="s">
        <v>748</v>
      </c>
      <c r="G151" s="524">
        <v>66370</v>
      </c>
      <c r="I151" s="524">
        <v>66370</v>
      </c>
    </row>
    <row r="152" spans="2:9" ht="15.75" x14ac:dyDescent="0.25">
      <c r="B152" s="518">
        <v>43045</v>
      </c>
      <c r="C152" t="s">
        <v>384</v>
      </c>
      <c r="D152" s="520" t="s">
        <v>512</v>
      </c>
      <c r="E152" s="484" t="s">
        <v>748</v>
      </c>
      <c r="G152" s="524">
        <v>81980</v>
      </c>
      <c r="I152" s="524">
        <v>81980</v>
      </c>
    </row>
    <row r="153" spans="2:9" ht="15.75" x14ac:dyDescent="0.25">
      <c r="B153" s="518">
        <v>43072</v>
      </c>
      <c r="C153" t="s">
        <v>727</v>
      </c>
      <c r="D153" s="520" t="s">
        <v>512</v>
      </c>
      <c r="E153" s="484" t="s">
        <v>748</v>
      </c>
      <c r="G153" s="524">
        <v>76520</v>
      </c>
      <c r="I153" s="524">
        <v>76520</v>
      </c>
    </row>
    <row r="154" spans="2:9" ht="15.75" x14ac:dyDescent="0.25">
      <c r="B154" s="518">
        <v>42828</v>
      </c>
      <c r="C154" t="s">
        <v>384</v>
      </c>
      <c r="D154" s="520" t="s">
        <v>512</v>
      </c>
      <c r="E154" s="484" t="s">
        <v>748</v>
      </c>
      <c r="G154" s="524">
        <v>51490</v>
      </c>
      <c r="I154" s="524">
        <v>51490</v>
      </c>
    </row>
    <row r="155" spans="2:9" ht="15.75" x14ac:dyDescent="0.25">
      <c r="B155" s="518">
        <v>42746</v>
      </c>
      <c r="C155" t="s">
        <v>384</v>
      </c>
      <c r="D155" s="520" t="s">
        <v>512</v>
      </c>
      <c r="E155" s="17" t="s">
        <v>748</v>
      </c>
      <c r="G155" s="524">
        <v>57160</v>
      </c>
      <c r="I155" s="522">
        <v>57160</v>
      </c>
    </row>
    <row r="156" spans="2:9" ht="15.75" x14ac:dyDescent="0.25">
      <c r="B156" s="518">
        <v>42773</v>
      </c>
      <c r="C156" t="s">
        <v>384</v>
      </c>
      <c r="D156" s="520" t="s">
        <v>512</v>
      </c>
      <c r="E156" s="17" t="s">
        <v>748</v>
      </c>
      <c r="G156" s="524">
        <v>64440</v>
      </c>
      <c r="I156" s="524">
        <v>64440</v>
      </c>
    </row>
    <row r="157" spans="2:9" ht="15.75" x14ac:dyDescent="0.25">
      <c r="B157" s="518"/>
      <c r="D157" s="520"/>
      <c r="E157" s="17"/>
      <c r="G157" s="525">
        <f>SUM(G148:G156)</f>
        <v>565760</v>
      </c>
      <c r="H157" s="525">
        <f t="shared" ref="H157:I157" si="12">SUM(H148:H156)</f>
        <v>0</v>
      </c>
      <c r="I157" s="525">
        <f t="shared" si="12"/>
        <v>565760</v>
      </c>
    </row>
    <row r="158" spans="2:9" ht="15.75" x14ac:dyDescent="0.25">
      <c r="B158" s="518"/>
      <c r="D158" s="520"/>
      <c r="E158" s="17"/>
      <c r="G158" s="524"/>
      <c r="I158" s="524"/>
    </row>
    <row r="159" spans="2:9" ht="15.75" x14ac:dyDescent="0.25">
      <c r="B159" s="518">
        <v>42853</v>
      </c>
      <c r="C159" t="s">
        <v>61</v>
      </c>
      <c r="D159" s="520" t="s">
        <v>512</v>
      </c>
      <c r="E159" s="484" t="s">
        <v>747</v>
      </c>
      <c r="G159" s="524">
        <v>67990</v>
      </c>
      <c r="I159" s="524">
        <v>67990</v>
      </c>
    </row>
    <row r="160" spans="2:9" ht="15.75" x14ac:dyDescent="0.25">
      <c r="B160" s="518">
        <v>42885</v>
      </c>
      <c r="C160" t="s">
        <v>61</v>
      </c>
      <c r="D160" s="520" t="s">
        <v>512</v>
      </c>
      <c r="E160" s="484" t="s">
        <v>747</v>
      </c>
      <c r="G160" s="524">
        <v>28640</v>
      </c>
      <c r="I160" s="524">
        <v>28640</v>
      </c>
    </row>
    <row r="161" spans="2:9" ht="15.75" x14ac:dyDescent="0.25">
      <c r="B161" s="518">
        <v>42736</v>
      </c>
      <c r="C161" t="s">
        <v>61</v>
      </c>
      <c r="D161" s="520" t="s">
        <v>512</v>
      </c>
      <c r="E161" t="s">
        <v>747</v>
      </c>
      <c r="G161" s="524">
        <v>32070</v>
      </c>
      <c r="I161" s="524">
        <v>32070</v>
      </c>
    </row>
    <row r="162" spans="2:9" ht="15.75" x14ac:dyDescent="0.25">
      <c r="B162" s="518">
        <v>42793</v>
      </c>
      <c r="C162" t="s">
        <v>61</v>
      </c>
      <c r="D162" s="520" t="s">
        <v>512</v>
      </c>
      <c r="E162" t="s">
        <v>747</v>
      </c>
      <c r="G162" s="524">
        <v>46380</v>
      </c>
      <c r="I162" s="524">
        <v>46380</v>
      </c>
    </row>
    <row r="163" spans="2:9" ht="15.75" x14ac:dyDescent="0.25">
      <c r="B163" s="518">
        <v>42822</v>
      </c>
      <c r="C163" t="s">
        <v>61</v>
      </c>
      <c r="D163" s="520" t="s">
        <v>512</v>
      </c>
      <c r="E163" t="s">
        <v>747</v>
      </c>
      <c r="G163" s="524">
        <v>24680</v>
      </c>
      <c r="I163" s="524">
        <v>24680</v>
      </c>
    </row>
    <row r="164" spans="2:9" ht="15.75" x14ac:dyDescent="0.25">
      <c r="B164" s="518">
        <v>43036</v>
      </c>
      <c r="C164" t="s">
        <v>61</v>
      </c>
      <c r="D164" s="520" t="s">
        <v>512</v>
      </c>
      <c r="E164" s="484" t="s">
        <v>747</v>
      </c>
      <c r="G164" s="524">
        <v>50920</v>
      </c>
      <c r="I164" s="524">
        <v>50920</v>
      </c>
    </row>
    <row r="165" spans="2:9" ht="15.75" x14ac:dyDescent="0.25">
      <c r="B165" s="518">
        <v>43067</v>
      </c>
      <c r="C165" t="s">
        <v>61</v>
      </c>
      <c r="D165" s="520" t="s">
        <v>512</v>
      </c>
      <c r="E165" s="484" t="s">
        <v>747</v>
      </c>
      <c r="G165" s="524">
        <v>58720</v>
      </c>
      <c r="I165" s="524">
        <v>58720</v>
      </c>
    </row>
    <row r="166" spans="2:9" ht="15.75" x14ac:dyDescent="0.25">
      <c r="B166" s="518">
        <v>43097</v>
      </c>
      <c r="C166" t="s">
        <v>61</v>
      </c>
      <c r="D166" s="520" t="s">
        <v>512</v>
      </c>
      <c r="E166" s="484" t="s">
        <v>747</v>
      </c>
      <c r="G166" s="524">
        <v>51600</v>
      </c>
      <c r="I166" s="524">
        <v>51600</v>
      </c>
    </row>
    <row r="167" spans="2:9" ht="15.75" x14ac:dyDescent="0.25">
      <c r="B167" s="518">
        <v>42913</v>
      </c>
      <c r="C167" t="s">
        <v>61</v>
      </c>
      <c r="D167" s="520" t="s">
        <v>512</v>
      </c>
      <c r="E167" s="484" t="s">
        <v>753</v>
      </c>
      <c r="G167" s="524">
        <v>37320</v>
      </c>
      <c r="I167" s="524">
        <v>37320</v>
      </c>
    </row>
    <row r="168" spans="2:9" ht="15.75" x14ac:dyDescent="0.25">
      <c r="B168" s="518">
        <v>42947</v>
      </c>
      <c r="C168" t="s">
        <v>61</v>
      </c>
      <c r="D168" s="520" t="s">
        <v>512</v>
      </c>
      <c r="E168" s="484" t="s">
        <v>753</v>
      </c>
      <c r="G168" s="524">
        <v>43720</v>
      </c>
      <c r="I168" s="524">
        <v>43720</v>
      </c>
    </row>
    <row r="169" spans="2:9" ht="15.75" x14ac:dyDescent="0.25">
      <c r="B169" s="518"/>
      <c r="D169" s="520"/>
      <c r="E169" s="484"/>
      <c r="G169" s="525">
        <f>SUM(G159:G168)</f>
        <v>442040</v>
      </c>
      <c r="H169" s="525">
        <f t="shared" ref="H169:I169" si="13">SUM(H159:H168)</f>
        <v>0</v>
      </c>
      <c r="I169" s="525">
        <f t="shared" si="13"/>
        <v>442040</v>
      </c>
    </row>
    <row r="170" spans="2:9" ht="15.75" x14ac:dyDescent="0.25">
      <c r="B170" s="518"/>
      <c r="D170" s="520"/>
      <c r="E170" s="484"/>
      <c r="G170" s="524"/>
      <c r="I170" s="524"/>
    </row>
    <row r="171" spans="2:9" ht="15.75" x14ac:dyDescent="0.25">
      <c r="B171" s="518">
        <v>43047</v>
      </c>
      <c r="C171" t="s">
        <v>707</v>
      </c>
      <c r="D171" s="520" t="s">
        <v>512</v>
      </c>
      <c r="E171" t="s">
        <v>749</v>
      </c>
      <c r="G171" s="524">
        <v>46990</v>
      </c>
      <c r="I171" s="524">
        <v>46990</v>
      </c>
    </row>
    <row r="172" spans="2:9" ht="15.75" x14ac:dyDescent="0.25">
      <c r="B172" s="518">
        <v>43067</v>
      </c>
      <c r="C172" t="s">
        <v>707</v>
      </c>
      <c r="D172" s="520" t="s">
        <v>512</v>
      </c>
      <c r="E172" t="s">
        <v>749</v>
      </c>
      <c r="G172" s="524">
        <v>95650</v>
      </c>
      <c r="I172" s="524">
        <v>95650</v>
      </c>
    </row>
    <row r="173" spans="2:9" ht="15.75" x14ac:dyDescent="0.25">
      <c r="B173" s="518">
        <v>43092</v>
      </c>
      <c r="C173" t="s">
        <v>707</v>
      </c>
      <c r="D173" s="520" t="s">
        <v>512</v>
      </c>
      <c r="E173" t="s">
        <v>749</v>
      </c>
      <c r="G173" s="524">
        <v>48960</v>
      </c>
      <c r="I173" s="524">
        <v>48960</v>
      </c>
    </row>
    <row r="174" spans="2:9" ht="15.75" x14ac:dyDescent="0.25">
      <c r="B174" s="518">
        <v>42783</v>
      </c>
      <c r="C174" t="s">
        <v>393</v>
      </c>
      <c r="D174" s="520" t="s">
        <v>512</v>
      </c>
      <c r="E174" t="s">
        <v>749</v>
      </c>
      <c r="G174" s="524">
        <v>163240</v>
      </c>
      <c r="I174" s="524">
        <v>163240</v>
      </c>
    </row>
    <row r="175" spans="2:9" ht="15.75" x14ac:dyDescent="0.25">
      <c r="B175" s="518">
        <v>42797</v>
      </c>
      <c r="C175" t="s">
        <v>393</v>
      </c>
      <c r="D175" s="520" t="s">
        <v>512</v>
      </c>
      <c r="E175" t="s">
        <v>749</v>
      </c>
      <c r="G175" s="524">
        <v>263973</v>
      </c>
      <c r="I175" s="524">
        <v>263973</v>
      </c>
    </row>
    <row r="176" spans="2:9" ht="15.75" x14ac:dyDescent="0.25">
      <c r="B176" s="518">
        <v>42844</v>
      </c>
      <c r="C176" t="s">
        <v>393</v>
      </c>
      <c r="D176" s="520" t="s">
        <v>512</v>
      </c>
      <c r="E176" t="s">
        <v>749</v>
      </c>
      <c r="F176" s="484"/>
      <c r="G176" s="524">
        <v>208728</v>
      </c>
      <c r="H176" s="524"/>
      <c r="I176" s="524">
        <v>208728</v>
      </c>
    </row>
    <row r="177" spans="2:9" ht="15.75" x14ac:dyDescent="0.25">
      <c r="B177" s="518">
        <v>42913</v>
      </c>
      <c r="C177" t="s">
        <v>707</v>
      </c>
      <c r="D177" s="520" t="s">
        <v>512</v>
      </c>
      <c r="E177" s="484" t="s">
        <v>749</v>
      </c>
      <c r="G177" s="524">
        <v>34690</v>
      </c>
      <c r="I177" s="524">
        <v>34690</v>
      </c>
    </row>
    <row r="178" spans="2:9" ht="15.75" x14ac:dyDescent="0.25">
      <c r="B178" s="518">
        <v>42949</v>
      </c>
      <c r="C178" t="s">
        <v>707</v>
      </c>
      <c r="D178" s="520" t="s">
        <v>512</v>
      </c>
      <c r="E178" s="484" t="s">
        <v>749</v>
      </c>
      <c r="G178" s="524">
        <v>120770</v>
      </c>
      <c r="I178" s="524">
        <v>120770</v>
      </c>
    </row>
    <row r="179" spans="2:9" ht="15.75" x14ac:dyDescent="0.25">
      <c r="B179" s="518"/>
      <c r="D179" s="520"/>
      <c r="E179" s="484"/>
      <c r="G179" s="525">
        <f>SUM(G171:G178)</f>
        <v>983001</v>
      </c>
      <c r="H179" s="525">
        <f t="shared" ref="H179:I179" si="14">SUM(H171:H178)</f>
        <v>0</v>
      </c>
      <c r="I179" s="525">
        <f t="shared" si="14"/>
        <v>983001</v>
      </c>
    </row>
    <row r="180" spans="2:9" ht="15.75" x14ac:dyDescent="0.25">
      <c r="B180" s="518"/>
      <c r="D180" s="520"/>
      <c r="E180" s="484"/>
      <c r="G180" s="524"/>
      <c r="I180" s="524"/>
    </row>
    <row r="181" spans="2:9" ht="15.75" x14ac:dyDescent="0.25">
      <c r="B181" s="518">
        <v>42827</v>
      </c>
      <c r="C181" t="s">
        <v>691</v>
      </c>
      <c r="D181" s="520" t="s">
        <v>557</v>
      </c>
      <c r="E181" t="s">
        <v>89</v>
      </c>
      <c r="F181">
        <v>78832</v>
      </c>
      <c r="G181" s="524">
        <v>80000</v>
      </c>
      <c r="I181" s="524">
        <v>80000</v>
      </c>
    </row>
    <row r="182" spans="2:9" ht="15.75" x14ac:dyDescent="0.25">
      <c r="B182" s="518">
        <v>42824</v>
      </c>
      <c r="C182" t="s">
        <v>691</v>
      </c>
      <c r="D182" s="520" t="s">
        <v>557</v>
      </c>
      <c r="E182" t="s">
        <v>89</v>
      </c>
      <c r="F182">
        <v>171437</v>
      </c>
      <c r="G182" s="524">
        <v>80000</v>
      </c>
      <c r="I182" s="524">
        <v>80000</v>
      </c>
    </row>
    <row r="183" spans="2:9" ht="15.75" x14ac:dyDescent="0.25">
      <c r="B183" s="518">
        <v>43083</v>
      </c>
      <c r="C183" t="s">
        <v>731</v>
      </c>
      <c r="D183" s="520" t="s">
        <v>732</v>
      </c>
      <c r="E183" s="484" t="s">
        <v>89</v>
      </c>
      <c r="F183">
        <v>374472</v>
      </c>
      <c r="G183" s="524">
        <v>110000</v>
      </c>
      <c r="I183" s="524">
        <v>110000</v>
      </c>
    </row>
    <row r="184" spans="2:9" ht="15.75" x14ac:dyDescent="0.25">
      <c r="B184" s="518"/>
      <c r="D184" s="520"/>
      <c r="E184" s="484"/>
      <c r="G184" s="525">
        <f>SUM(G181:G183)</f>
        <v>270000</v>
      </c>
      <c r="H184" s="525">
        <f t="shared" ref="H184:I184" si="15">SUM(H181:H183)</f>
        <v>0</v>
      </c>
      <c r="I184" s="525">
        <f t="shared" si="15"/>
        <v>270000</v>
      </c>
    </row>
    <row r="185" spans="2:9" ht="18.75" x14ac:dyDescent="0.3">
      <c r="B185" s="497"/>
      <c r="C185" s="477"/>
      <c r="D185" s="477"/>
      <c r="E185" s="477"/>
      <c r="F185" s="478"/>
      <c r="G185" s="527"/>
      <c r="H185" s="527"/>
      <c r="I185" s="530"/>
    </row>
    <row r="186" spans="2:9" ht="15.75" x14ac:dyDescent="0.25">
      <c r="B186" s="484"/>
    </row>
    <row r="187" spans="2:9" ht="15.75" x14ac:dyDescent="0.25">
      <c r="B187" s="484"/>
    </row>
    <row r="188" spans="2:9" ht="16.5" thickBot="1" x14ac:dyDescent="0.3">
      <c r="B188" s="484"/>
    </row>
    <row r="189" spans="2:9" ht="16.5" thickBot="1" x14ac:dyDescent="0.3">
      <c r="B189" s="1058" t="s">
        <v>739</v>
      </c>
      <c r="C189" s="1059"/>
      <c r="D189" s="1059"/>
      <c r="E189" s="1059"/>
      <c r="F189" s="1059"/>
      <c r="G189" s="1059"/>
      <c r="H189" s="1059"/>
      <c r="I189" s="1060"/>
    </row>
    <row r="190" spans="2:9" ht="13.5" thickBot="1" x14ac:dyDescent="0.25">
      <c r="B190" s="1032"/>
      <c r="C190" s="1033"/>
      <c r="D190" s="1033"/>
      <c r="E190" s="1033"/>
      <c r="F190" s="1033"/>
      <c r="G190" s="1033"/>
      <c r="H190" s="1033"/>
      <c r="I190" s="1034"/>
    </row>
    <row r="191" spans="2:9" ht="19.5" thickBot="1" x14ac:dyDescent="0.35">
      <c r="B191" s="470" t="s">
        <v>51</v>
      </c>
      <c r="C191" s="471" t="s">
        <v>54</v>
      </c>
      <c r="D191" s="471"/>
      <c r="E191" s="471" t="s">
        <v>55</v>
      </c>
      <c r="F191" s="472" t="s">
        <v>480</v>
      </c>
      <c r="G191" s="523" t="s">
        <v>56</v>
      </c>
      <c r="H191" s="523" t="s">
        <v>57</v>
      </c>
      <c r="I191" s="528" t="s">
        <v>38</v>
      </c>
    </row>
    <row r="193" spans="2:9" ht="15.75" x14ac:dyDescent="0.25">
      <c r="B193" s="518">
        <v>43125</v>
      </c>
      <c r="C193" s="484" t="s">
        <v>740</v>
      </c>
      <c r="D193" s="484"/>
      <c r="E193" s="484" t="s">
        <v>741</v>
      </c>
      <c r="F193" s="484">
        <v>22293</v>
      </c>
      <c r="G193" s="524">
        <v>57790</v>
      </c>
      <c r="H193" s="524">
        <v>6204</v>
      </c>
      <c r="I193" s="524">
        <v>63994</v>
      </c>
    </row>
    <row r="194" spans="2:9" ht="15.75" x14ac:dyDescent="0.25">
      <c r="B194" s="518">
        <v>43126</v>
      </c>
      <c r="C194" s="484" t="s">
        <v>497</v>
      </c>
      <c r="D194" s="484"/>
      <c r="E194" s="484" t="s">
        <v>741</v>
      </c>
      <c r="F194" s="484">
        <v>576330</v>
      </c>
      <c r="G194" s="524">
        <v>95359</v>
      </c>
      <c r="H194" s="524">
        <v>2761</v>
      </c>
      <c r="I194" s="524">
        <v>98120</v>
      </c>
    </row>
    <row r="195" spans="2:9" ht="15.75" x14ac:dyDescent="0.25">
      <c r="B195" s="518">
        <v>43125</v>
      </c>
      <c r="C195" s="484" t="s">
        <v>740</v>
      </c>
      <c r="D195" s="484"/>
      <c r="E195" s="484" t="s">
        <v>741</v>
      </c>
      <c r="F195" s="484">
        <v>91018</v>
      </c>
      <c r="G195" s="524">
        <v>15399</v>
      </c>
      <c r="H195" s="524"/>
      <c r="I195" s="524">
        <v>15399</v>
      </c>
    </row>
    <row r="196" spans="2:9" ht="15.75" x14ac:dyDescent="0.25">
      <c r="B196" s="484"/>
      <c r="C196" s="484"/>
      <c r="D196" s="484"/>
      <c r="E196" s="484"/>
      <c r="F196" s="484"/>
      <c r="G196" s="524"/>
      <c r="H196" s="524"/>
      <c r="I196" s="524"/>
    </row>
    <row r="197" spans="2:9" ht="15.75" x14ac:dyDescent="0.25">
      <c r="B197" s="484"/>
      <c r="C197" s="484"/>
      <c r="D197" s="484"/>
      <c r="E197" s="484"/>
      <c r="F197" s="484"/>
      <c r="G197" s="524"/>
      <c r="H197" s="524"/>
      <c r="I197" s="524"/>
    </row>
    <row r="198" spans="2:9" ht="15.75" x14ac:dyDescent="0.25">
      <c r="B198" s="484"/>
      <c r="C198" s="484"/>
      <c r="D198" s="484"/>
      <c r="E198" s="484"/>
      <c r="F198" s="484"/>
      <c r="G198" s="524"/>
      <c r="H198" s="524"/>
      <c r="I198" s="524"/>
    </row>
    <row r="199" spans="2:9" ht="15.75" x14ac:dyDescent="0.25">
      <c r="B199" s="484"/>
      <c r="C199" s="484"/>
      <c r="D199" s="484"/>
      <c r="E199" s="484"/>
      <c r="F199" s="484"/>
      <c r="G199" s="524"/>
      <c r="H199" s="524"/>
      <c r="I199" s="524"/>
    </row>
    <row r="200" spans="2:9" ht="15.75" x14ac:dyDescent="0.25">
      <c r="B200" s="484"/>
      <c r="C200" s="484"/>
      <c r="D200" s="484"/>
      <c r="E200" s="484"/>
      <c r="F200" s="484"/>
      <c r="G200" s="524"/>
      <c r="H200" s="524"/>
      <c r="I200" s="524"/>
    </row>
  </sheetData>
  <sortState ref="A97:I167">
    <sortCondition ref="E97:E167"/>
  </sortState>
  <mergeCells count="4">
    <mergeCell ref="B1:I1"/>
    <mergeCell ref="B2:I2"/>
    <mergeCell ref="B189:I189"/>
    <mergeCell ref="B190:I190"/>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G57"/>
  <sheetViews>
    <sheetView topLeftCell="A36" workbookViewId="0">
      <selection activeCell="B56" sqref="B56"/>
    </sheetView>
  </sheetViews>
  <sheetFormatPr baseColWidth="10" defaultColWidth="11.42578125" defaultRowHeight="15" x14ac:dyDescent="0.3"/>
  <cols>
    <col min="1" max="1" width="13.140625" style="15" bestFit="1" customWidth="1"/>
    <col min="2" max="2" width="21.140625" style="244" bestFit="1" customWidth="1"/>
    <col min="3" max="3" width="7.140625" style="244" bestFit="1" customWidth="1"/>
    <col min="4" max="4" width="9.140625" style="244" bestFit="1" customWidth="1"/>
    <col min="5" max="5" width="11.5703125" style="244" bestFit="1" customWidth="1"/>
    <col min="6" max="6" width="16.42578125" style="244" bestFit="1" customWidth="1"/>
    <col min="7" max="7" width="10.7109375" style="244" bestFit="1" customWidth="1"/>
    <col min="8" max="16384" width="11.42578125" style="15"/>
  </cols>
  <sheetData>
    <row r="1" spans="1:7" ht="17.25" thickTop="1" x14ac:dyDescent="0.3">
      <c r="A1" s="1061" t="str">
        <f>+'[2]INGRESO 13'!A1:E1</f>
        <v>FUNDACION AKAPANA</v>
      </c>
      <c r="B1" s="1062"/>
      <c r="C1" s="1062"/>
      <c r="D1" s="1062"/>
      <c r="E1" s="1062"/>
      <c r="F1" s="1062"/>
      <c r="G1" s="1063"/>
    </row>
    <row r="2" spans="1:7" ht="16.5" x14ac:dyDescent="0.3">
      <c r="A2" s="1064" t="str">
        <f>+'[2]INGRESO 13'!A2:E2</f>
        <v>NIT. 900.326.707-3</v>
      </c>
      <c r="B2" s="1065"/>
      <c r="C2" s="1065"/>
      <c r="D2" s="1065"/>
      <c r="E2" s="1065"/>
      <c r="F2" s="1065"/>
      <c r="G2" s="1066"/>
    </row>
    <row r="3" spans="1:7" ht="16.5" x14ac:dyDescent="0.3">
      <c r="A3" s="1064" t="s">
        <v>422</v>
      </c>
      <c r="B3" s="1065"/>
      <c r="C3" s="1065"/>
      <c r="D3" s="1065"/>
      <c r="E3" s="1065"/>
      <c r="F3" s="1065"/>
      <c r="G3" s="1066"/>
    </row>
    <row r="4" spans="1:7" x14ac:dyDescent="0.3">
      <c r="A4" s="235"/>
      <c r="B4" s="236"/>
      <c r="C4" s="236"/>
      <c r="D4" s="236"/>
      <c r="E4" s="236"/>
      <c r="F4" s="236"/>
      <c r="G4" s="237"/>
    </row>
    <row r="5" spans="1:7" x14ac:dyDescent="0.3">
      <c r="A5" s="238" t="s">
        <v>174</v>
      </c>
      <c r="B5" s="239" t="s">
        <v>175</v>
      </c>
      <c r="C5" s="239" t="s">
        <v>176</v>
      </c>
      <c r="D5" s="239" t="s">
        <v>57</v>
      </c>
      <c r="E5" s="239" t="s">
        <v>177</v>
      </c>
      <c r="F5" s="239" t="s">
        <v>423</v>
      </c>
      <c r="G5" s="240" t="s">
        <v>38</v>
      </c>
    </row>
    <row r="6" spans="1:7" x14ac:dyDescent="0.3">
      <c r="A6" s="235" t="s">
        <v>424</v>
      </c>
      <c r="B6" s="236">
        <v>40311</v>
      </c>
      <c r="C6" s="236">
        <v>187.04</v>
      </c>
      <c r="D6" s="236">
        <v>6450</v>
      </c>
      <c r="E6" s="236"/>
      <c r="F6" s="236"/>
      <c r="G6" s="237">
        <f t="shared" ref="G6:G9" si="0">SUM(B6:F6)</f>
        <v>46948.04</v>
      </c>
    </row>
    <row r="7" spans="1:7" x14ac:dyDescent="0.3">
      <c r="A7" s="235" t="s">
        <v>425</v>
      </c>
      <c r="B7" s="236"/>
      <c r="C7" s="236"/>
      <c r="D7" s="236"/>
      <c r="E7" s="236"/>
      <c r="F7" s="236"/>
      <c r="G7" s="237">
        <f t="shared" si="0"/>
        <v>0</v>
      </c>
    </row>
    <row r="8" spans="1:7" x14ac:dyDescent="0.3">
      <c r="A8" s="235" t="s">
        <v>426</v>
      </c>
      <c r="B8" s="236">
        <v>8448</v>
      </c>
      <c r="C8" s="236">
        <v>39.200000000000003</v>
      </c>
      <c r="D8" s="236">
        <v>1352</v>
      </c>
      <c r="E8" s="236"/>
      <c r="F8" s="236"/>
      <c r="G8" s="237">
        <f t="shared" si="0"/>
        <v>9839.2000000000007</v>
      </c>
    </row>
    <row r="9" spans="1:7" x14ac:dyDescent="0.3">
      <c r="A9" s="235" t="s">
        <v>427</v>
      </c>
      <c r="B9" s="236"/>
      <c r="C9" s="236"/>
      <c r="D9" s="236"/>
      <c r="E9" s="236"/>
      <c r="F9" s="236"/>
      <c r="G9" s="237">
        <f t="shared" si="0"/>
        <v>0</v>
      </c>
    </row>
    <row r="10" spans="1:7" x14ac:dyDescent="0.3">
      <c r="A10" s="235" t="s">
        <v>178</v>
      </c>
      <c r="B10" s="236"/>
      <c r="C10" s="236"/>
      <c r="D10" s="236"/>
      <c r="E10" s="236"/>
      <c r="F10" s="236"/>
      <c r="G10" s="237">
        <f>SUM(B10:F10)</f>
        <v>0</v>
      </c>
    </row>
    <row r="11" spans="1:7" x14ac:dyDescent="0.3">
      <c r="A11" s="235" t="s">
        <v>179</v>
      </c>
      <c r="B11" s="236"/>
      <c r="C11" s="236"/>
      <c r="D11" s="236"/>
      <c r="E11" s="236"/>
      <c r="F11" s="236"/>
      <c r="G11" s="237">
        <f t="shared" ref="G11:G17" si="1">SUM(B11:F11)</f>
        <v>0</v>
      </c>
    </row>
    <row r="12" spans="1:7" x14ac:dyDescent="0.3">
      <c r="A12" s="235" t="s">
        <v>180</v>
      </c>
      <c r="B12" s="236"/>
      <c r="C12" s="236"/>
      <c r="D12" s="236"/>
      <c r="E12" s="236"/>
      <c r="F12" s="236"/>
      <c r="G12" s="237">
        <f t="shared" si="1"/>
        <v>0</v>
      </c>
    </row>
    <row r="13" spans="1:7" x14ac:dyDescent="0.3">
      <c r="A13" s="235" t="s">
        <v>181</v>
      </c>
      <c r="B13" s="236"/>
      <c r="C13" s="236"/>
      <c r="D13" s="236"/>
      <c r="E13" s="236"/>
      <c r="F13" s="236"/>
      <c r="G13" s="237">
        <f t="shared" si="1"/>
        <v>0</v>
      </c>
    </row>
    <row r="14" spans="1:7" x14ac:dyDescent="0.3">
      <c r="A14" s="235" t="s">
        <v>183</v>
      </c>
      <c r="B14" s="236"/>
      <c r="C14" s="236"/>
      <c r="D14" s="236"/>
      <c r="E14" s="236"/>
      <c r="F14" s="236"/>
      <c r="G14" s="237">
        <f t="shared" si="1"/>
        <v>0</v>
      </c>
    </row>
    <row r="15" spans="1:7" x14ac:dyDescent="0.3">
      <c r="A15" s="235" t="s">
        <v>184</v>
      </c>
      <c r="B15" s="236"/>
      <c r="C15" s="236"/>
      <c r="D15" s="236"/>
      <c r="E15" s="236"/>
      <c r="F15" s="236"/>
      <c r="G15" s="237">
        <f t="shared" si="1"/>
        <v>0</v>
      </c>
    </row>
    <row r="16" spans="1:7" x14ac:dyDescent="0.3">
      <c r="A16" s="235" t="s">
        <v>185</v>
      </c>
      <c r="B16" s="236">
        <f>9914+9914+9914</f>
        <v>29742</v>
      </c>
      <c r="C16" s="236"/>
      <c r="D16" s="236">
        <v>4758</v>
      </c>
      <c r="E16" s="236"/>
      <c r="F16" s="236"/>
      <c r="G16" s="237">
        <f t="shared" si="1"/>
        <v>34500</v>
      </c>
    </row>
    <row r="17" spans="1:7" x14ac:dyDescent="0.3">
      <c r="A17" s="235" t="s">
        <v>5</v>
      </c>
      <c r="B17" s="236"/>
      <c r="C17" s="236"/>
      <c r="D17" s="236"/>
      <c r="E17" s="236"/>
      <c r="F17" s="236"/>
      <c r="G17" s="237">
        <f t="shared" si="1"/>
        <v>0</v>
      </c>
    </row>
    <row r="18" spans="1:7" ht="15.75" thickBot="1" x14ac:dyDescent="0.35">
      <c r="A18" s="241"/>
      <c r="B18" s="242">
        <f>SUM(B6:B17)</f>
        <v>78501</v>
      </c>
      <c r="C18" s="242">
        <f t="shared" ref="C18:G18" si="2">SUM(C6:C17)</f>
        <v>226.24</v>
      </c>
      <c r="D18" s="242">
        <f t="shared" si="2"/>
        <v>12560</v>
      </c>
      <c r="E18" s="242">
        <f t="shared" si="2"/>
        <v>0</v>
      </c>
      <c r="F18" s="242">
        <f t="shared" si="2"/>
        <v>0</v>
      </c>
      <c r="G18" s="243">
        <f t="shared" si="2"/>
        <v>91287.24</v>
      </c>
    </row>
    <row r="19" spans="1:7" ht="16.5" thickTop="1" thickBot="1" x14ac:dyDescent="0.35"/>
    <row r="20" spans="1:7" ht="17.25" thickTop="1" x14ac:dyDescent="0.3">
      <c r="A20" s="1061" t="str">
        <f>+A1</f>
        <v>FUNDACION AKAPANA</v>
      </c>
      <c r="B20" s="1062"/>
      <c r="C20" s="1062"/>
      <c r="D20" s="1062"/>
      <c r="E20" s="1062"/>
      <c r="F20" s="1062"/>
      <c r="G20" s="1063"/>
    </row>
    <row r="21" spans="1:7" ht="16.5" x14ac:dyDescent="0.3">
      <c r="A21" s="1064" t="str">
        <f>+A2</f>
        <v>NIT. 900.326.707-3</v>
      </c>
      <c r="B21" s="1065"/>
      <c r="C21" s="1065"/>
      <c r="D21" s="1065"/>
      <c r="E21" s="1065"/>
      <c r="F21" s="1065"/>
      <c r="G21" s="1066"/>
    </row>
    <row r="22" spans="1:7" ht="16.5" x14ac:dyDescent="0.3">
      <c r="A22" s="1064" t="s">
        <v>762</v>
      </c>
      <c r="B22" s="1065"/>
      <c r="C22" s="1065"/>
      <c r="D22" s="1065"/>
      <c r="E22" s="1065"/>
      <c r="F22" s="1065"/>
      <c r="G22" s="1066"/>
    </row>
    <row r="23" spans="1:7" x14ac:dyDescent="0.3">
      <c r="A23" s="235"/>
      <c r="B23" s="236"/>
      <c r="C23" s="236"/>
      <c r="D23" s="236"/>
      <c r="E23" s="236"/>
      <c r="F23" s="236"/>
      <c r="G23" s="237"/>
    </row>
    <row r="24" spans="1:7" x14ac:dyDescent="0.3">
      <c r="A24" s="238" t="s">
        <v>174</v>
      </c>
      <c r="B24" s="239" t="s">
        <v>175</v>
      </c>
      <c r="C24" s="239" t="s">
        <v>176</v>
      </c>
      <c r="D24" s="239" t="s">
        <v>57</v>
      </c>
      <c r="E24" s="239" t="s">
        <v>177</v>
      </c>
      <c r="F24" s="239" t="s">
        <v>763</v>
      </c>
      <c r="G24" s="240" t="s">
        <v>38</v>
      </c>
    </row>
    <row r="25" spans="1:7" x14ac:dyDescent="0.3">
      <c r="A25" s="235" t="s">
        <v>424</v>
      </c>
      <c r="B25" s="532">
        <f>40.07+48234.93</f>
        <v>48275</v>
      </c>
      <c r="C25" s="532"/>
      <c r="D25" s="532">
        <v>9173</v>
      </c>
      <c r="E25" s="532">
        <v>7.32</v>
      </c>
      <c r="F25" s="532"/>
      <c r="G25" s="237">
        <f t="shared" ref="G25:G28" si="3">SUM(B25:F25)</f>
        <v>57455.32</v>
      </c>
    </row>
    <row r="26" spans="1:7" x14ac:dyDescent="0.3">
      <c r="A26" s="235" t="s">
        <v>425</v>
      </c>
      <c r="B26" s="532">
        <v>510.39</v>
      </c>
      <c r="C26" s="532"/>
      <c r="D26" s="532">
        <v>97</v>
      </c>
      <c r="E26" s="532"/>
      <c r="F26" s="532"/>
      <c r="G26" s="237">
        <f t="shared" si="3"/>
        <v>607.39</v>
      </c>
    </row>
    <row r="27" spans="1:7" x14ac:dyDescent="0.3">
      <c r="A27" s="235" t="s">
        <v>426</v>
      </c>
      <c r="B27" s="532">
        <f>47765.61+36268.39</f>
        <v>84034</v>
      </c>
      <c r="C27" s="532"/>
      <c r="D27" s="532">
        <v>15966</v>
      </c>
      <c r="E27" s="532"/>
      <c r="F27" s="532"/>
      <c r="G27" s="237">
        <f t="shared" si="3"/>
        <v>100000</v>
      </c>
    </row>
    <row r="28" spans="1:7" x14ac:dyDescent="0.3">
      <c r="A28" s="235" t="s">
        <v>427</v>
      </c>
      <c r="B28" s="532"/>
      <c r="C28" s="532"/>
      <c r="D28" s="532"/>
      <c r="E28" s="532"/>
      <c r="F28" s="532"/>
      <c r="G28" s="237">
        <f t="shared" si="3"/>
        <v>0</v>
      </c>
    </row>
    <row r="29" spans="1:7" x14ac:dyDescent="0.3">
      <c r="A29" s="235" t="s">
        <v>178</v>
      </c>
      <c r="B29" s="532"/>
      <c r="C29" s="532"/>
      <c r="D29" s="532"/>
      <c r="E29" s="532"/>
      <c r="F29" s="532"/>
      <c r="G29" s="237">
        <f>SUM(B29:F29)</f>
        <v>0</v>
      </c>
    </row>
    <row r="30" spans="1:7" x14ac:dyDescent="0.3">
      <c r="A30" s="235" t="s">
        <v>179</v>
      </c>
      <c r="B30" s="532"/>
      <c r="C30" s="532"/>
      <c r="D30" s="532"/>
      <c r="E30" s="532"/>
      <c r="F30" s="532"/>
      <c r="G30" s="237">
        <f t="shared" ref="G30:G36" si="4">SUM(B30:F30)</f>
        <v>0</v>
      </c>
    </row>
    <row r="31" spans="1:7" x14ac:dyDescent="0.3">
      <c r="A31" s="235" t="s">
        <v>180</v>
      </c>
      <c r="B31" s="532"/>
      <c r="C31" s="532"/>
      <c r="D31" s="532">
        <v>15085</v>
      </c>
      <c r="E31" s="532">
        <v>58.32</v>
      </c>
      <c r="F31" s="532">
        <f>11345+11345+11345+11345+11345+11345+11345</f>
        <v>79415</v>
      </c>
      <c r="G31" s="237">
        <f t="shared" si="4"/>
        <v>94558.32</v>
      </c>
    </row>
    <row r="32" spans="1:7" x14ac:dyDescent="0.3">
      <c r="A32" s="235" t="s">
        <v>181</v>
      </c>
      <c r="B32" s="532">
        <v>48276</v>
      </c>
      <c r="C32" s="532"/>
      <c r="D32" s="532">
        <v>9172</v>
      </c>
      <c r="E32" s="532">
        <v>2.42</v>
      </c>
      <c r="F32" s="532"/>
      <c r="G32" s="237">
        <f t="shared" si="4"/>
        <v>57450.42</v>
      </c>
    </row>
    <row r="33" spans="1:7" x14ac:dyDescent="0.3">
      <c r="A33" s="235" t="s">
        <v>183</v>
      </c>
      <c r="B33" s="532">
        <v>94.74</v>
      </c>
      <c r="C33" s="532"/>
      <c r="D33" s="532">
        <v>18</v>
      </c>
      <c r="E33" s="532"/>
      <c r="F33" s="532"/>
      <c r="G33" s="237">
        <f t="shared" si="4"/>
        <v>112.74</v>
      </c>
    </row>
    <row r="34" spans="1:7" x14ac:dyDescent="0.3">
      <c r="A34" s="235" t="s">
        <v>184</v>
      </c>
      <c r="B34" s="532">
        <v>0</v>
      </c>
      <c r="C34" s="532">
        <v>0</v>
      </c>
      <c r="D34" s="532">
        <v>0</v>
      </c>
      <c r="E34" s="532">
        <v>0</v>
      </c>
      <c r="F34" s="532">
        <v>0</v>
      </c>
      <c r="G34" s="237">
        <f t="shared" si="4"/>
        <v>0</v>
      </c>
    </row>
    <row r="35" spans="1:7" x14ac:dyDescent="0.3">
      <c r="A35" s="235" t="s">
        <v>185</v>
      </c>
      <c r="B35" s="532"/>
      <c r="C35" s="532"/>
      <c r="D35" s="532"/>
      <c r="E35" s="532"/>
      <c r="F35" s="532"/>
      <c r="G35" s="237">
        <f t="shared" si="4"/>
        <v>0</v>
      </c>
    </row>
    <row r="36" spans="1:7" x14ac:dyDescent="0.3">
      <c r="A36" s="235" t="s">
        <v>5</v>
      </c>
      <c r="B36" s="532"/>
      <c r="C36" s="532"/>
      <c r="D36" s="532"/>
      <c r="E36" s="532">
        <v>3.7</v>
      </c>
      <c r="F36" s="532"/>
      <c r="G36" s="237">
        <f t="shared" si="4"/>
        <v>3.7</v>
      </c>
    </row>
    <row r="37" spans="1:7" ht="15.75" thickBot="1" x14ac:dyDescent="0.35">
      <c r="A37" s="241"/>
      <c r="B37" s="242">
        <f>SUM(B25:B36)</f>
        <v>181190.13</v>
      </c>
      <c r="C37" s="242">
        <f t="shared" ref="C37:G37" si="5">SUM(C25:C36)</f>
        <v>0</v>
      </c>
      <c r="D37" s="242">
        <f t="shared" si="5"/>
        <v>49511</v>
      </c>
      <c r="E37" s="242">
        <f t="shared" si="5"/>
        <v>71.760000000000005</v>
      </c>
      <c r="F37" s="242">
        <f t="shared" si="5"/>
        <v>79415</v>
      </c>
      <c r="G37" s="243">
        <f t="shared" si="5"/>
        <v>310187.89</v>
      </c>
    </row>
    <row r="38" spans="1:7" ht="16.5" thickTop="1" thickBot="1" x14ac:dyDescent="0.35"/>
    <row r="39" spans="1:7" ht="17.25" thickTop="1" x14ac:dyDescent="0.3">
      <c r="A39" s="1061" t="str">
        <f>+A20</f>
        <v>FUNDACION AKAPANA</v>
      </c>
      <c r="B39" s="1062"/>
      <c r="C39" s="1062"/>
      <c r="D39" s="1062"/>
      <c r="E39" s="1062"/>
      <c r="F39" s="1062"/>
      <c r="G39" s="1063"/>
    </row>
    <row r="40" spans="1:7" ht="16.5" x14ac:dyDescent="0.3">
      <c r="A40" s="1064" t="str">
        <f>+A21</f>
        <v>NIT. 900.326.707-3</v>
      </c>
      <c r="B40" s="1065"/>
      <c r="C40" s="1065"/>
      <c r="D40" s="1065"/>
      <c r="E40" s="1065"/>
      <c r="F40" s="1065"/>
      <c r="G40" s="1066"/>
    </row>
    <row r="41" spans="1:7" ht="16.5" x14ac:dyDescent="0.3">
      <c r="A41" s="1064" t="s">
        <v>980</v>
      </c>
      <c r="B41" s="1065"/>
      <c r="C41" s="1065"/>
      <c r="D41" s="1065"/>
      <c r="E41" s="1065"/>
      <c r="F41" s="1065"/>
      <c r="G41" s="1066"/>
    </row>
    <row r="42" spans="1:7" x14ac:dyDescent="0.3">
      <c r="A42" s="235"/>
      <c r="B42" s="236"/>
      <c r="C42" s="236"/>
      <c r="D42" s="236"/>
      <c r="E42" s="236"/>
      <c r="F42" s="236"/>
      <c r="G42" s="237"/>
    </row>
    <row r="43" spans="1:7" x14ac:dyDescent="0.3">
      <c r="A43" s="238" t="s">
        <v>174</v>
      </c>
      <c r="B43" s="239" t="s">
        <v>175</v>
      </c>
      <c r="C43" s="239" t="s">
        <v>176</v>
      </c>
      <c r="D43" s="239" t="s">
        <v>57</v>
      </c>
      <c r="E43" s="239" t="s">
        <v>177</v>
      </c>
      <c r="F43" s="239" t="s">
        <v>763</v>
      </c>
      <c r="G43" s="240" t="s">
        <v>38</v>
      </c>
    </row>
    <row r="44" spans="1:7" x14ac:dyDescent="0.3">
      <c r="A44" s="235" t="s">
        <v>424</v>
      </c>
      <c r="B44" s="940">
        <v>270</v>
      </c>
      <c r="C44" s="940"/>
      <c r="D44" s="940">
        <v>100</v>
      </c>
      <c r="E44" s="940">
        <v>0</v>
      </c>
      <c r="F44" s="940"/>
      <c r="G44" s="941">
        <f t="shared" ref="G44:G47" si="6">SUM(B44:F44)</f>
        <v>370</v>
      </c>
    </row>
    <row r="45" spans="1:7" x14ac:dyDescent="0.3">
      <c r="A45" s="235" t="s">
        <v>425</v>
      </c>
      <c r="B45" s="940">
        <v>101734</v>
      </c>
      <c r="C45" s="940"/>
      <c r="D45" s="940">
        <v>19319</v>
      </c>
      <c r="E45" s="940">
        <v>0</v>
      </c>
      <c r="F45" s="940"/>
      <c r="G45" s="941">
        <f t="shared" si="6"/>
        <v>121053</v>
      </c>
    </row>
    <row r="46" spans="1:7" x14ac:dyDescent="0.3">
      <c r="A46" s="235" t="s">
        <v>426</v>
      </c>
      <c r="B46" s="940">
        <v>50841.04</v>
      </c>
      <c r="C46" s="940"/>
      <c r="D46" s="940">
        <v>9659</v>
      </c>
      <c r="E46" s="940">
        <v>0</v>
      </c>
      <c r="F46" s="940"/>
      <c r="G46" s="941">
        <f t="shared" si="6"/>
        <v>60500.04</v>
      </c>
    </row>
    <row r="47" spans="1:7" x14ac:dyDescent="0.3">
      <c r="A47" s="235" t="s">
        <v>427</v>
      </c>
      <c r="B47" s="940">
        <v>50834</v>
      </c>
      <c r="C47" s="940"/>
      <c r="D47" s="940">
        <v>9660</v>
      </c>
      <c r="E47" s="940">
        <v>0</v>
      </c>
      <c r="F47" s="940"/>
      <c r="G47" s="941">
        <f t="shared" si="6"/>
        <v>60494</v>
      </c>
    </row>
    <row r="48" spans="1:7" x14ac:dyDescent="0.3">
      <c r="A48" s="235" t="s">
        <v>178</v>
      </c>
      <c r="B48" s="940">
        <v>50840</v>
      </c>
      <c r="C48" s="940"/>
      <c r="D48" s="940">
        <v>9659</v>
      </c>
      <c r="E48" s="940">
        <v>0</v>
      </c>
      <c r="F48" s="940"/>
      <c r="G48" s="941">
        <f>SUM(B48:F48)</f>
        <v>60499</v>
      </c>
    </row>
    <row r="49" spans="1:7" x14ac:dyDescent="0.3">
      <c r="A49" s="235" t="s">
        <v>179</v>
      </c>
      <c r="B49" s="940">
        <v>428.02</v>
      </c>
      <c r="C49" s="940"/>
      <c r="D49" s="940">
        <v>81</v>
      </c>
      <c r="E49" s="940">
        <v>0</v>
      </c>
      <c r="F49" s="940"/>
      <c r="G49" s="941">
        <f t="shared" ref="G49:G55" si="7">SUM(B49:F49)</f>
        <v>509.02</v>
      </c>
    </row>
    <row r="50" spans="1:7" x14ac:dyDescent="0.3">
      <c r="A50" s="235" t="s">
        <v>180</v>
      </c>
      <c r="B50" s="940">
        <v>101252.98</v>
      </c>
      <c r="C50" s="940"/>
      <c r="D50" s="940">
        <v>19238</v>
      </c>
      <c r="E50" s="940">
        <v>0</v>
      </c>
      <c r="F50" s="940"/>
      <c r="G50" s="941">
        <f t="shared" si="7"/>
        <v>120490.98</v>
      </c>
    </row>
    <row r="51" spans="1:7" x14ac:dyDescent="0.3">
      <c r="A51" s="235" t="s">
        <v>181</v>
      </c>
      <c r="B51" s="940">
        <v>13.47</v>
      </c>
      <c r="C51" s="940"/>
      <c r="D51" s="940">
        <v>200</v>
      </c>
      <c r="E51" s="940"/>
      <c r="F51" s="940"/>
      <c r="G51" s="941">
        <f t="shared" si="7"/>
        <v>213.47</v>
      </c>
    </row>
    <row r="52" spans="1:7" x14ac:dyDescent="0.3">
      <c r="A52" s="235" t="s">
        <v>183</v>
      </c>
      <c r="B52" s="940">
        <v>0.01</v>
      </c>
      <c r="C52" s="940"/>
      <c r="D52" s="940">
        <v>0</v>
      </c>
      <c r="E52" s="940">
        <v>0</v>
      </c>
      <c r="F52" s="940"/>
      <c r="G52" s="941">
        <f t="shared" si="7"/>
        <v>0.01</v>
      </c>
    </row>
    <row r="53" spans="1:7" x14ac:dyDescent="0.3">
      <c r="A53" s="235" t="s">
        <v>184</v>
      </c>
      <c r="B53" s="940">
        <v>0</v>
      </c>
      <c r="C53" s="940"/>
      <c r="D53" s="940">
        <v>0</v>
      </c>
      <c r="E53" s="940">
        <v>0</v>
      </c>
      <c r="F53" s="940"/>
      <c r="G53" s="941">
        <v>0</v>
      </c>
    </row>
    <row r="54" spans="1:7" x14ac:dyDescent="0.3">
      <c r="A54" s="235" t="s">
        <v>185</v>
      </c>
      <c r="B54" s="940">
        <v>0</v>
      </c>
      <c r="C54" s="940"/>
      <c r="D54" s="940">
        <v>0</v>
      </c>
      <c r="E54" s="940">
        <v>0</v>
      </c>
      <c r="F54" s="940"/>
      <c r="G54" s="941">
        <f t="shared" si="7"/>
        <v>0</v>
      </c>
    </row>
    <row r="55" spans="1:7" x14ac:dyDescent="0.3">
      <c r="A55" s="235" t="s">
        <v>5</v>
      </c>
      <c r="B55" s="940">
        <v>0</v>
      </c>
      <c r="C55" s="940"/>
      <c r="D55" s="940">
        <v>2251</v>
      </c>
      <c r="E55" s="940">
        <v>0</v>
      </c>
      <c r="F55" s="940">
        <v>11849</v>
      </c>
      <c r="G55" s="941">
        <f t="shared" si="7"/>
        <v>14100</v>
      </c>
    </row>
    <row r="56" spans="1:7" ht="15.75" thickBot="1" x14ac:dyDescent="0.35">
      <c r="A56" s="241"/>
      <c r="B56" s="242">
        <f>SUM(B44:B55)</f>
        <v>356213.51999999996</v>
      </c>
      <c r="C56" s="242">
        <f t="shared" ref="C56:G56" si="8">SUM(C44:C55)</f>
        <v>0</v>
      </c>
      <c r="D56" s="242">
        <f t="shared" si="8"/>
        <v>70167</v>
      </c>
      <c r="E56" s="242">
        <f t="shared" si="8"/>
        <v>0</v>
      </c>
      <c r="F56" s="242">
        <f t="shared" si="8"/>
        <v>11849</v>
      </c>
      <c r="G56" s="242">
        <f t="shared" si="8"/>
        <v>438229.52</v>
      </c>
    </row>
    <row r="57" spans="1:7" ht="15.75" thickTop="1" x14ac:dyDescent="0.3"/>
  </sheetData>
  <mergeCells count="9">
    <mergeCell ref="A39:G39"/>
    <mergeCell ref="A40:G40"/>
    <mergeCell ref="A41:G41"/>
    <mergeCell ref="A22:G22"/>
    <mergeCell ref="A1:G1"/>
    <mergeCell ref="A2:G2"/>
    <mergeCell ref="A3:G3"/>
    <mergeCell ref="A20:G20"/>
    <mergeCell ref="A21:G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31</vt:i4>
      </vt:variant>
      <vt:variant>
        <vt:lpstr>Rangos con nombre</vt:lpstr>
      </vt:variant>
      <vt:variant>
        <vt:i4>1</vt:i4>
      </vt:variant>
    </vt:vector>
  </HeadingPairs>
  <TitlesOfParts>
    <vt:vector size="32" baseType="lpstr">
      <vt:lpstr>Portada</vt:lpstr>
      <vt:lpstr>Niif</vt:lpstr>
      <vt:lpstr>17 Y 18</vt:lpstr>
      <vt:lpstr>GTOS 18</vt:lpstr>
      <vt:lpstr>DONACION18</vt:lpstr>
      <vt:lpstr>16 Y 17</vt:lpstr>
      <vt:lpstr>15 Y 16</vt:lpstr>
      <vt:lpstr>GTO2017</vt:lpstr>
      <vt:lpstr>GTO FN</vt:lpstr>
      <vt:lpstr>CC TRANS2017</vt:lpstr>
      <vt:lpstr>ING2017</vt:lpstr>
      <vt:lpstr>VARIACION AF NIIF</vt:lpstr>
      <vt:lpstr>14 Y 15 NIIF</vt:lpstr>
      <vt:lpstr>14 Y 15</vt:lpstr>
      <vt:lpstr>13 Y 14</vt:lpstr>
      <vt:lpstr>12 Y 13</vt:lpstr>
      <vt:lpstr>11 Y 12</vt:lpstr>
      <vt:lpstr>gto 2016</vt:lpstr>
      <vt:lpstr>GTO2016</vt:lpstr>
      <vt:lpstr>RESUMEN GASTO 2015</vt:lpstr>
      <vt:lpstr>INGRESOS 15</vt:lpstr>
      <vt:lpstr>GASTOS 2015</vt:lpstr>
      <vt:lpstr>DETALLE GASTO 14</vt:lpstr>
      <vt:lpstr>GTF 14</vt:lpstr>
      <vt:lpstr>INGRESO 13</vt:lpstr>
      <vt:lpstr>GTS F 13</vt:lpstr>
      <vt:lpstr>INGRESO 14</vt:lpstr>
      <vt:lpstr>DETALLE GASTO 13</vt:lpstr>
      <vt:lpstr>Hoja2</vt:lpstr>
      <vt:lpstr>Hoja3</vt:lpstr>
      <vt:lpstr>Hoja5</vt:lpstr>
      <vt:lpstr>Portada!Área_de_impresión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FELIPE CORREA</dc:creator>
  <cp:lastModifiedBy>Elizabeth Ruiz</cp:lastModifiedBy>
  <cp:lastPrinted>2019-04-02T02:11:04Z</cp:lastPrinted>
  <dcterms:created xsi:type="dcterms:W3CDTF">2003-12-15T19:18:48Z</dcterms:created>
  <dcterms:modified xsi:type="dcterms:W3CDTF">2019-04-02T02:11:08Z</dcterms:modified>
</cp:coreProperties>
</file>